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CWN-UAS Daily Ops Sheet" sheetId="1" r:id="rId1"/>
    <sheet name="Use Codes" sheetId="4" r:id="rId2"/>
    <sheet name="Vendor Task Order #s" sheetId="5" r:id="rId3"/>
  </sheets>
  <definedNames>
    <definedName name="_140D8018D0004">'CWN-UAS Daily Ops Sheet'!$T$12:$T$13</definedName>
    <definedName name="_140D8018D0006">'CWN-UAS Daily Ops Sheet'!$U$12:$U$13</definedName>
    <definedName name="_140D8018D0009">'CWN-UAS Daily Ops Sheet'!$V$12:$V$13</definedName>
    <definedName name="_140D8119D0005">'CWN-UAS Daily Ops Sheet'!$Z$12:$Z$13</definedName>
    <definedName name="_140D8119D0006">'CWN-UAS Daily Ops Sheet'!$X$12:$X$13</definedName>
    <definedName name="_140D8119D0010">'CWN-UAS Daily Ops Sheet'!$AA$12:$AA$13</definedName>
    <definedName name="_140D8119D0011">'CWN-UAS Daily Ops Sheet'!$Y$12:$Y$13</definedName>
    <definedName name="ArgenTech" localSheetId="0">'CWN-UAS Daily Ops Sheet'!$Z$12:$Z$13</definedName>
    <definedName name="ArgenTech">#REF!</definedName>
    <definedName name="Bridger_Aerospace" localSheetId="0">'CWN-UAS Daily Ops Sheet'!$T$12:$T$13</definedName>
    <definedName name="Bridger_Aerospace">#REF!</definedName>
    <definedName name="BridgerAerospace">'CWN-UAS Daily Ops Sheet'!$T$12:$T$13</definedName>
    <definedName name="BYE_UAS" localSheetId="0">'CWN-UAS Daily Ops Sheet'!$X$12:$X$13</definedName>
    <definedName name="BYE_UAS">#REF!</definedName>
    <definedName name="BYEUAS">'CWN-UAS Daily Ops Sheet'!$X$12:$X$13</definedName>
    <definedName name="Drone_America" localSheetId="0">'CWN-UAS Daily Ops Sheet'!$W$12:$W$13</definedName>
    <definedName name="Drone_America">#REF!</definedName>
    <definedName name="DroneAmerica">'CWN-UAS Daily Ops Sheet'!$W$12:$W$13</definedName>
    <definedName name="Insitu" localSheetId="0">'CWN-UAS Daily Ops Sheet'!$U$12:$U$13</definedName>
    <definedName name="Insitu">#REF!</definedName>
    <definedName name="P2S" localSheetId="0">'CWN-UAS Daily Ops Sheet'!$V$12:$V$13</definedName>
    <definedName name="P2S">#REF!</definedName>
    <definedName name="Precision_Integrated" localSheetId="0">'CWN-UAS Daily Ops Sheet'!$AA$12:$AA$13</definedName>
    <definedName name="Precision_Integrated">#REF!</definedName>
    <definedName name="PrecisionIntegrated">'CWN-UAS Daily Ops Sheet'!$AA$12:$AA$13</definedName>
    <definedName name="_xlnm.Print_Area" localSheetId="0">'CWN-UAS Daily Ops Sheet'!$A$1:$U$61</definedName>
    <definedName name="Silent_Falcon" localSheetId="0">'CWN-UAS Daily Ops Sheet'!$S$12:$S$13</definedName>
    <definedName name="Silent_Falcon">#REF!</definedName>
    <definedName name="SilentFalcon">'CWN-UAS Daily Ops Sheet'!$S$12:$S$13</definedName>
    <definedName name="TBD">'CWN-UAS Daily Ops Sheet'!$S$12:$S$13</definedName>
    <definedName name="TBD3_">#REF!</definedName>
    <definedName name="Trumbull">'CWN-UAS Daily Ops Sheet'!$Y$12:$Y$13</definedName>
    <definedName name="Trumbull_Unmanned" localSheetId="0">'CWN-UAS Daily Ops Sheet'!$Y$12:$Y$13</definedName>
    <definedName name="Trumbull_Unmanned">#REF!</definedName>
  </definedNames>
  <calcPr calcId="125725"/>
</workbook>
</file>

<file path=xl/calcChain.xml><?xml version="1.0" encoding="utf-8"?>
<calcChain xmlns="http://schemas.openxmlformats.org/spreadsheetml/2006/main">
  <c r="N7" i="1"/>
  <c r="I30"/>
  <c r="I29"/>
  <c r="I28"/>
  <c r="P29"/>
  <c r="N29"/>
  <c r="N27"/>
  <c r="P31"/>
  <c r="P30"/>
  <c r="P28"/>
  <c r="P27"/>
  <c r="P26"/>
  <c r="N31"/>
  <c r="N30"/>
  <c r="I27"/>
  <c r="H4"/>
  <c r="I36"/>
  <c r="I35"/>
  <c r="I34"/>
  <c r="I33"/>
  <c r="I32"/>
  <c r="I31"/>
  <c r="I37" l="1"/>
  <c r="H26" l="1"/>
  <c r="F21"/>
  <c r="F20"/>
  <c r="F19"/>
  <c r="F18"/>
  <c r="F17"/>
  <c r="F16"/>
  <c r="F15"/>
  <c r="F14"/>
  <c r="F13"/>
  <c r="E21"/>
  <c r="D21" s="1"/>
  <c r="E20"/>
  <c r="D20" s="1"/>
  <c r="E19"/>
  <c r="D19" s="1"/>
  <c r="E18"/>
  <c r="D18" s="1"/>
  <c r="E17"/>
  <c r="D17" s="1"/>
  <c r="E16"/>
  <c r="D16" s="1"/>
  <c r="E15"/>
  <c r="D15" s="1"/>
  <c r="E14"/>
  <c r="D14" s="1"/>
  <c r="E13"/>
  <c r="F12"/>
  <c r="E12"/>
  <c r="N9"/>
  <c r="C26" s="1"/>
  <c r="O33" l="1"/>
  <c r="D13"/>
  <c r="N28" s="1"/>
  <c r="D12"/>
  <c r="I26"/>
  <c r="I38" s="1"/>
  <c r="M33" l="1"/>
  <c r="N26"/>
</calcChain>
</file>

<file path=xl/sharedStrings.xml><?xml version="1.0" encoding="utf-8"?>
<sst xmlns="http://schemas.openxmlformats.org/spreadsheetml/2006/main" count="217" uniqueCount="174">
  <si>
    <t>CWN - UAS Daily Operations Worksheet</t>
  </si>
  <si>
    <t>Date:</t>
  </si>
  <si>
    <t>UAS Manager:</t>
  </si>
  <si>
    <t>Location:</t>
  </si>
  <si>
    <t>Task Order #</t>
  </si>
  <si>
    <t>Availibilty Rate:</t>
  </si>
  <si>
    <t>Name:</t>
  </si>
  <si>
    <t>Vendor:</t>
  </si>
  <si>
    <t>On Duty</t>
  </si>
  <si>
    <t>Off Duty</t>
  </si>
  <si>
    <t>Flight Log:</t>
  </si>
  <si>
    <t>#</t>
  </si>
  <si>
    <t>Start</t>
  </si>
  <si>
    <t>Stop</t>
  </si>
  <si>
    <t>FT</t>
  </si>
  <si>
    <t>Fire Code</t>
  </si>
  <si>
    <t>Benefitting Agency</t>
  </si>
  <si>
    <t>Costs:</t>
  </si>
  <si>
    <t>Availability:</t>
  </si>
  <si>
    <t>Hours UA</t>
  </si>
  <si>
    <t>Unit</t>
  </si>
  <si>
    <t>Rate</t>
  </si>
  <si>
    <t>Total Unit Cost</t>
  </si>
  <si>
    <t>Flight Time</t>
  </si>
  <si>
    <t>Per Diem</t>
  </si>
  <si>
    <t>SV1</t>
  </si>
  <si>
    <t>SV2</t>
  </si>
  <si>
    <t>SV3</t>
  </si>
  <si>
    <t>SV4</t>
  </si>
  <si>
    <t>Special Charge</t>
  </si>
  <si>
    <t>Day</t>
  </si>
  <si>
    <t>Sorties</t>
  </si>
  <si>
    <t>Availablity</t>
  </si>
  <si>
    <t>USFS</t>
  </si>
  <si>
    <t>BLM</t>
  </si>
  <si>
    <t>NPS</t>
  </si>
  <si>
    <t>BIA</t>
  </si>
  <si>
    <t>FWS</t>
  </si>
  <si>
    <t>STATE</t>
  </si>
  <si>
    <t>Hour</t>
  </si>
  <si>
    <t>Mob Travel P-61</t>
  </si>
  <si>
    <t>Demob Travel P-62</t>
  </si>
  <si>
    <t>Amount</t>
  </si>
  <si>
    <t>Mile</t>
  </si>
  <si>
    <t>SC Rate</t>
  </si>
  <si>
    <t>Flight Crew:</t>
  </si>
  <si>
    <t>18F</t>
  </si>
  <si>
    <t>Reconnaissance/Detection (Above 500’ AGL) - Fire</t>
  </si>
  <si>
    <t>18I</t>
  </si>
  <si>
    <t>Reconnaissance (Above 500’ AGL) - Habitat/Environmental Evaluations</t>
  </si>
  <si>
    <t>18N</t>
  </si>
  <si>
    <t>Reconnaissance (Above 500’ AGL) - Non-Fire</t>
  </si>
  <si>
    <t>18O</t>
  </si>
  <si>
    <t>Reconnaissance (Above 500’ AGL) - Offshore</t>
  </si>
  <si>
    <t>18P</t>
  </si>
  <si>
    <t>Reconnaissance (Above 500’ AGL) - Power Line Patrol</t>
  </si>
  <si>
    <t>18S</t>
  </si>
  <si>
    <t>Reconnaissance (Above 500’ AGL) - Search and Rescue</t>
  </si>
  <si>
    <t>19E</t>
  </si>
  <si>
    <t>Reconnaissance/Detection (Below 500’ AGL) - Law Enforcement</t>
  </si>
  <si>
    <t>19F</t>
  </si>
  <si>
    <t>Reconnaissance/Detection (Below 500’ AGL) - Fire</t>
  </si>
  <si>
    <t>19N</t>
  </si>
  <si>
    <t>Reconnaissance (Below 500’ AGL) - Non-Fire</t>
  </si>
  <si>
    <t>19O</t>
  </si>
  <si>
    <t>Reconnaissance (Below 500’ AGL) - Offshore</t>
  </si>
  <si>
    <t>19Q</t>
  </si>
  <si>
    <t>Reconnaissance (Below 500’ AGL) - Power Line Patrol</t>
  </si>
  <si>
    <t>19S</t>
  </si>
  <si>
    <t>Reconnaissance (Below 500’ AGL) - Search and Rescue</t>
  </si>
  <si>
    <t>19V</t>
  </si>
  <si>
    <t>Reconnaissance (Below 500’ AGL) - Habitat/Environmental Evaluations</t>
  </si>
  <si>
    <t>20E</t>
  </si>
  <si>
    <t>Aerial Imagery - Infrared/Video/Photo/Mapping/GPS (Above 500’ AGL) - Law Enforcement</t>
  </si>
  <si>
    <t>20F</t>
  </si>
  <si>
    <t>Aerial Imagery - Infrared/Video/Photo/Mapping/GPS (Above 500’ AGL) - Fire</t>
  </si>
  <si>
    <t>20N</t>
  </si>
  <si>
    <t>Aerial Imagery - Infrared/Video/Photo/Mapping/GPS (Above 500’ AGL) - Non-Fire</t>
  </si>
  <si>
    <t>20O</t>
  </si>
  <si>
    <t>Aerial Imagery - Infrared/Video/Photo/Mapping/GPS (Above 500’ AGL) - Offshore</t>
  </si>
  <si>
    <t>51H</t>
  </si>
  <si>
    <t>Animal - Survey/Counting/Census (Above 500’ AGL)</t>
  </si>
  <si>
    <t>51L</t>
  </si>
  <si>
    <t>Animal - Survey/Counting/Census/Classification (Below 500’ AGL)</t>
  </si>
  <si>
    <t>64N</t>
  </si>
  <si>
    <t>Incident Response - Non-Fire</t>
  </si>
  <si>
    <t>70F</t>
  </si>
  <si>
    <t>Pilot/Air Crew Training/Proficiency - Fire</t>
  </si>
  <si>
    <t>70N</t>
  </si>
  <si>
    <t>Pilot/Air Crew Training/Proficiency - Non-Fire</t>
  </si>
  <si>
    <t>80F</t>
  </si>
  <si>
    <t>Maintenance Flight (Non-Revenue) - Fire</t>
  </si>
  <si>
    <t>80N</t>
  </si>
  <si>
    <t>Maintenance Flight (Non-Revenue) - Non-Fire</t>
  </si>
  <si>
    <t>Use Code</t>
  </si>
  <si>
    <t>Common Use Codes:</t>
  </si>
  <si>
    <t>18F Reconnaissance/Detection (Above 500’ AGL) - Fire,  19F Reconnaissance/Detection (Below 500’ AGL) - Fire,  20F Aerial Imagery - Infrared/Video/Photo/Mapping/GPS (Above 500’ AGL) - Fire,  80F Maintenance Flight (Non-Revenue) - Fire</t>
  </si>
  <si>
    <t>Flight Notes:</t>
  </si>
  <si>
    <t>OAS 23 UAS Codes – CWN UAS Contract</t>
  </si>
  <si>
    <t>Total FLT Time</t>
  </si>
  <si>
    <t>Total Sorties</t>
  </si>
  <si>
    <t>Costs instructions: Enter the number in Amount column to calculate correct costs.  Per Diem Amount is the number of personel.  Special Charge Amount is the total charges for the day, in Notes record what the SC is for.</t>
  </si>
  <si>
    <t>Contract #</t>
  </si>
  <si>
    <t>Bridger Aerospace</t>
  </si>
  <si>
    <t>Silent Falcon</t>
  </si>
  <si>
    <t>Vendor</t>
  </si>
  <si>
    <t>DOI Task Order</t>
  </si>
  <si>
    <t>USFS Task Order</t>
  </si>
  <si>
    <t>Precision Integrated </t>
  </si>
  <si>
    <t>140D8119D0010</t>
  </si>
  <si>
    <t>P2S</t>
  </si>
  <si>
    <t>140D8018D0009</t>
  </si>
  <si>
    <t>140D8018D0004</t>
  </si>
  <si>
    <t>Insitu</t>
  </si>
  <si>
    <t>140D8018D0006</t>
  </si>
  <si>
    <t>Drone America</t>
  </si>
  <si>
    <t>BYE UAS</t>
  </si>
  <si>
    <t>140D8119D0006</t>
  </si>
  <si>
    <t>Trumbull Unmanned </t>
  </si>
  <si>
    <t>140D8119D0011</t>
  </si>
  <si>
    <t>ArgenTech</t>
  </si>
  <si>
    <t>140D8119D0005</t>
  </si>
  <si>
    <t>Trumbull</t>
  </si>
  <si>
    <t>Silent_Falcon</t>
  </si>
  <si>
    <t>Bridger_Aerospace</t>
  </si>
  <si>
    <t>Drone_America</t>
  </si>
  <si>
    <t>BYE_UAS</t>
  </si>
  <si>
    <t>Precision_Integrated</t>
  </si>
  <si>
    <t>Franky</t>
  </si>
  <si>
    <t># of Units</t>
  </si>
  <si>
    <t>Total Cost:</t>
  </si>
  <si>
    <t>140D8020F0371</t>
  </si>
  <si>
    <t>140D8020F0380</t>
  </si>
  <si>
    <t>140D8020F0370</t>
  </si>
  <si>
    <t>140D8020F0379</t>
  </si>
  <si>
    <t>140D8020F0365</t>
  </si>
  <si>
    <t>140D8020F0374</t>
  </si>
  <si>
    <t>140D8020F0369</t>
  </si>
  <si>
    <t>140D8020F0378</t>
  </si>
  <si>
    <t>140D8119D0008</t>
  </si>
  <si>
    <t>140D8020F0368</t>
  </si>
  <si>
    <t>140D8020F0377</t>
  </si>
  <si>
    <t>140D8020F0366</t>
  </si>
  <si>
    <t>140D8020F0375</t>
  </si>
  <si>
    <t>140D8020F0372</t>
  </si>
  <si>
    <t>140D8020F0381</t>
  </si>
  <si>
    <t>140D8020F0364</t>
  </si>
  <si>
    <t>140D8020F0373</t>
  </si>
  <si>
    <t>Calspan</t>
  </si>
  <si>
    <t>140D8119D0007</t>
  </si>
  <si>
    <t>140D8020F0367</t>
  </si>
  <si>
    <t>140D8020F0376</t>
  </si>
  <si>
    <t>Vendor Task Order Numbers 2020</t>
  </si>
  <si>
    <t>DOI-140D8020F0366</t>
  </si>
  <si>
    <t>USFS-140D8020F0375</t>
  </si>
  <si>
    <t>Use BYE UAS</t>
  </si>
  <si>
    <t>DOI-140D8020F0365</t>
  </si>
  <si>
    <t>USFS-140D8020F0374</t>
  </si>
  <si>
    <t>DOI-140D8020F0369</t>
  </si>
  <si>
    <t>USFS-140D8020F0378</t>
  </si>
  <si>
    <t>DOI-140D8020F0370</t>
  </si>
  <si>
    <t>USFS-140D8020F0379</t>
  </si>
  <si>
    <t>DOI-140D8020F0368</t>
  </si>
  <si>
    <t>USFS-140D8020F0377</t>
  </si>
  <si>
    <t>DOI-140D8020F0372</t>
  </si>
  <si>
    <t>USFS-140D8020F0381</t>
  </si>
  <si>
    <t>DOI-140D8020F0364</t>
  </si>
  <si>
    <t>USFS-140D8020F0373</t>
  </si>
  <si>
    <t>DOI-140D8020F0371</t>
  </si>
  <si>
    <t>USFS-140D8020F0380</t>
  </si>
  <si>
    <t>Morton</t>
  </si>
  <si>
    <r>
      <t xml:space="preserve">Aircraft Status:    </t>
    </r>
    <r>
      <rPr>
        <b/>
        <sz val="8"/>
        <color theme="1"/>
        <rFont val="Calibri"/>
        <family val="2"/>
        <scheme val="minor"/>
      </rPr>
      <t xml:space="preserve"> (Maintenance performed or reasons for any unavailability)</t>
    </r>
  </si>
  <si>
    <r>
      <t xml:space="preserve">Narrative Report:  </t>
    </r>
    <r>
      <rPr>
        <b/>
        <sz val="8"/>
        <color theme="1"/>
        <rFont val="Calibri"/>
        <family val="2"/>
        <scheme val="minor"/>
      </rPr>
      <t xml:space="preserve"> (Include problems encountered, office visits or inspection, SAFECOMs submitted, etc)</t>
    </r>
  </si>
  <si>
    <r>
      <t xml:space="preserve">Instruction help. Input Date, managers name, location, vendor from drop down. Input AV rate.  On/Off duty needs a colon to stick correctly.  IF you have UA put in the hours to the RED text.  Note the Start stop time format.  Use codes are dropdown as is benefitting agency.  Fire code is the last 4 of the P#.  In the </t>
    </r>
    <r>
      <rPr>
        <b/>
        <sz val="11"/>
        <color theme="1"/>
        <rFont val="Calibri"/>
        <family val="2"/>
        <scheme val="minor"/>
      </rPr>
      <t xml:space="preserve">Costs </t>
    </r>
    <r>
      <rPr>
        <sz val="11"/>
        <color theme="1"/>
        <rFont val="Calibri"/>
        <family val="2"/>
        <scheme val="minor"/>
      </rPr>
      <t>block AV is calculated from above, PD # of Units is # of people(multiple lines are for different destinations), P-61/P-62 Amount is # of people and units is # of hours, SV amount is miles and # of units is how many trucks.  Special charges Amount will calculate automatically after input.  Lastly this box is for flight notes and this text can be deleted.</t>
    </r>
  </si>
</sst>
</file>

<file path=xl/styles.xml><?xml version="1.0" encoding="utf-8"?>
<styleSheet xmlns="http://schemas.openxmlformats.org/spreadsheetml/2006/main">
  <numFmts count="5">
    <numFmt numFmtId="164" formatCode="0.0"/>
    <numFmt numFmtId="165" formatCode="&quot;$&quot;#,##0.00"/>
    <numFmt numFmtId="166" formatCode="0000"/>
    <numFmt numFmtId="167" formatCode="mm/dd/yy;@"/>
    <numFmt numFmtId="168" formatCode="h:mm;@"/>
  </numFmts>
  <fonts count="19">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22"/>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b/>
      <sz val="11"/>
      <color rgb="FFFF0000"/>
      <name val="Calibri"/>
      <family val="2"/>
      <scheme val="minor"/>
    </font>
    <font>
      <b/>
      <sz val="12"/>
      <color rgb="FFFF0000"/>
      <name val="Calibri"/>
      <family val="2"/>
      <scheme val="minor"/>
    </font>
    <font>
      <sz val="12"/>
      <color rgb="FF333333"/>
      <name val="Arial"/>
      <family val="2"/>
    </font>
    <font>
      <b/>
      <sz val="13.95"/>
      <color rgb="FF000000"/>
      <name val="Calibri"/>
      <family val="2"/>
      <scheme val="minor"/>
    </font>
    <font>
      <b/>
      <sz val="14"/>
      <color rgb="FFFF0000"/>
      <name val="Calibri"/>
      <family val="2"/>
      <scheme val="minor"/>
    </font>
    <font>
      <sz val="10"/>
      <color rgb="FF222222"/>
      <name val="Arial"/>
      <family val="2"/>
    </font>
    <font>
      <b/>
      <sz val="10"/>
      <color rgb="FF000000"/>
      <name val="Arial"/>
      <family val="2"/>
    </font>
    <font>
      <sz val="10"/>
      <color rgb="FF000000"/>
      <name val="Arial"/>
      <family val="2"/>
    </font>
    <font>
      <b/>
      <sz val="12"/>
      <color rgb="FF000000"/>
      <name val="Arial"/>
      <family val="2"/>
    </font>
    <font>
      <sz val="10"/>
      <color theme="1"/>
      <name val="Arial"/>
      <family val="2"/>
    </font>
    <font>
      <b/>
      <sz val="8"/>
      <color theme="1"/>
      <name val="Calibri"/>
      <family val="2"/>
      <scheme val="minor"/>
    </font>
  </fonts>
  <fills count="5">
    <fill>
      <patternFill patternType="none"/>
    </fill>
    <fill>
      <patternFill patternType="gray125"/>
    </fill>
    <fill>
      <patternFill patternType="solid">
        <fgColor rgb="FFEFEFEF"/>
        <bgColor indexed="64"/>
      </patternFill>
    </fill>
    <fill>
      <patternFill patternType="solid">
        <fgColor rgb="FFFFFFFF"/>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s>
  <cellStyleXfs count="1">
    <xf numFmtId="0" fontId="0" fillId="0" borderId="0"/>
  </cellStyleXfs>
  <cellXfs count="148">
    <xf numFmtId="0" fontId="0" fillId="0" borderId="0" xfId="0"/>
    <xf numFmtId="0" fontId="0" fillId="0" borderId="1" xfId="0" applyBorder="1" applyAlignment="1">
      <alignment horizontal="center" vertical="center"/>
    </xf>
    <xf numFmtId="0" fontId="0" fillId="0" borderId="0" xfId="0" applyAlignment="1">
      <alignment wrapText="1"/>
    </xf>
    <xf numFmtId="0" fontId="6" fillId="0" borderId="0" xfId="0" applyFont="1" applyBorder="1" applyAlignment="1">
      <alignment horizontal="center" vertical="center" wrapText="1"/>
    </xf>
    <xf numFmtId="0" fontId="0" fillId="0" borderId="0" xfId="0" applyBorder="1"/>
    <xf numFmtId="0" fontId="7" fillId="0" borderId="0" xfId="0" applyFont="1" applyAlignment="1">
      <alignment vertical="center"/>
    </xf>
    <xf numFmtId="0" fontId="7" fillId="0" borderId="0" xfId="0" applyFont="1" applyBorder="1" applyAlignment="1">
      <alignment vertical="center"/>
    </xf>
    <xf numFmtId="0" fontId="8" fillId="0" borderId="0" xfId="0" applyFont="1" applyBorder="1"/>
    <xf numFmtId="0" fontId="0" fillId="0" borderId="0" xfId="0" applyBorder="1" applyAlignment="1"/>
    <xf numFmtId="0" fontId="0" fillId="0" borderId="0" xfId="0" applyAlignment="1">
      <alignment horizontal="right" vertical="center"/>
    </xf>
    <xf numFmtId="0" fontId="1" fillId="0" borderId="1" xfId="0" applyFont="1" applyBorder="1" applyAlignment="1">
      <alignment horizontal="center" vertical="center"/>
    </xf>
    <xf numFmtId="0" fontId="1" fillId="0" borderId="1" xfId="0" applyFont="1" applyBorder="1"/>
    <xf numFmtId="2" fontId="0" fillId="0" borderId="1" xfId="0" applyNumberFormat="1" applyBorder="1" applyAlignment="1">
      <alignment horizontal="center" vertical="center"/>
    </xf>
    <xf numFmtId="165"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4" fillId="0" borderId="0" xfId="0" applyFont="1" applyBorder="1" applyAlignment="1"/>
    <xf numFmtId="0" fontId="4" fillId="0" borderId="2" xfId="0" applyFont="1" applyBorder="1" applyAlignment="1"/>
    <xf numFmtId="0" fontId="11" fillId="0" borderId="0" xfId="0" applyFont="1"/>
    <xf numFmtId="0" fontId="10" fillId="2"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0" fillId="0" borderId="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wrapText="1"/>
    </xf>
    <xf numFmtId="0" fontId="0" fillId="0" borderId="1" xfId="0" applyBorder="1" applyAlignment="1">
      <alignment vertical="center"/>
    </xf>
    <xf numFmtId="0" fontId="14" fillId="0" borderId="13" xfId="0" applyFont="1" applyBorder="1" applyAlignment="1">
      <alignment vertical="top" wrapText="1"/>
    </xf>
    <xf numFmtId="0" fontId="15" fillId="0" borderId="13" xfId="0" applyFont="1" applyBorder="1" applyAlignment="1">
      <alignment vertical="top" wrapText="1"/>
    </xf>
    <xf numFmtId="0" fontId="13" fillId="0" borderId="13" xfId="0" applyFont="1" applyBorder="1" applyAlignment="1">
      <alignment vertical="top" wrapText="1"/>
    </xf>
    <xf numFmtId="0" fontId="16" fillId="0" borderId="0" xfId="0" applyFont="1"/>
    <xf numFmtId="0" fontId="15" fillId="0" borderId="14" xfId="0" applyFont="1" applyBorder="1" applyAlignment="1">
      <alignment vertical="top" wrapText="1"/>
    </xf>
    <xf numFmtId="0" fontId="15" fillId="0" borderId="1" xfId="0" applyFont="1" applyFill="1" applyBorder="1" applyAlignment="1">
      <alignment horizontal="left"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justify" vertical="top" wrapText="1"/>
    </xf>
    <xf numFmtId="0" fontId="15" fillId="0" borderId="0" xfId="0" applyFont="1" applyFill="1" applyBorder="1" applyAlignment="1">
      <alignment horizontal="left" vertical="top" wrapText="1"/>
    </xf>
    <xf numFmtId="0" fontId="15" fillId="0" borderId="13" xfId="0" applyFont="1" applyBorder="1" applyAlignment="1">
      <alignment horizontal="center" vertical="top" wrapText="1"/>
    </xf>
    <xf numFmtId="0" fontId="13" fillId="0" borderId="16" xfId="0" applyFont="1" applyBorder="1" applyAlignment="1">
      <alignment vertical="top" wrapText="1"/>
    </xf>
    <xf numFmtId="0" fontId="15" fillId="0" borderId="1" xfId="0" applyFont="1" applyFill="1" applyBorder="1" applyAlignment="1">
      <alignment horizontal="center" vertical="top" wrapText="1"/>
    </xf>
    <xf numFmtId="0" fontId="15" fillId="0" borderId="15" xfId="0" applyFont="1" applyBorder="1" applyAlignment="1">
      <alignment horizontal="center" vertical="top" wrapText="1"/>
    </xf>
    <xf numFmtId="0" fontId="0" fillId="0" borderId="0" xfId="0" applyBorder="1" applyAlignment="1">
      <alignment horizontal="left" vertical="top"/>
    </xf>
    <xf numFmtId="167" fontId="0" fillId="0" borderId="7"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5" fontId="0" fillId="0" borderId="1" xfId="0" applyNumberFormat="1" applyBorder="1" applyAlignment="1" applyProtection="1">
      <alignment horizontal="center" vertical="center"/>
      <protection locked="0"/>
    </xf>
    <xf numFmtId="0" fontId="5" fillId="0" borderId="4" xfId="0" applyFont="1" applyBorder="1" applyAlignment="1"/>
    <xf numFmtId="0" fontId="5" fillId="0" borderId="1" xfId="0" applyFont="1" applyBorder="1" applyAlignment="1"/>
    <xf numFmtId="0" fontId="5" fillId="0" borderId="1" xfId="0" applyFont="1" applyBorder="1" applyAlignment="1">
      <alignment horizontal="right"/>
    </xf>
    <xf numFmtId="0" fontId="0" fillId="4" borderId="1" xfId="0" applyFill="1" applyBorder="1"/>
    <xf numFmtId="0" fontId="0" fillId="0" borderId="1" xfId="0" applyBorder="1" applyProtection="1">
      <protection locked="0"/>
    </xf>
    <xf numFmtId="0" fontId="13" fillId="0" borderId="15" xfId="0" applyFont="1" applyBorder="1" applyAlignment="1">
      <alignment vertical="top" wrapText="1"/>
    </xf>
    <xf numFmtId="0" fontId="13" fillId="0" borderId="3" xfId="0" applyFont="1" applyBorder="1" applyAlignment="1">
      <alignment vertical="top" wrapText="1"/>
    </xf>
    <xf numFmtId="165" fontId="0" fillId="4" borderId="1" xfId="0" applyNumberFormat="1" applyFill="1" applyBorder="1" applyAlignment="1" applyProtection="1">
      <alignment horizontal="center" vertical="center"/>
    </xf>
    <xf numFmtId="0" fontId="13"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 xfId="0" applyBorder="1"/>
    <xf numFmtId="0" fontId="17" fillId="0" borderId="1" xfId="0" applyFont="1" applyBorder="1" applyAlignment="1">
      <alignment horizontal="center" vertical="top" wrapText="1"/>
    </xf>
    <xf numFmtId="0" fontId="15" fillId="0" borderId="1" xfId="0" applyFont="1" applyBorder="1" applyAlignment="1">
      <alignment vertical="top" wrapText="1"/>
    </xf>
    <xf numFmtId="0" fontId="13" fillId="0" borderId="1" xfId="0" applyFont="1" applyBorder="1" applyAlignment="1">
      <alignment horizontal="justify" vertical="top" wrapText="1"/>
    </xf>
    <xf numFmtId="0" fontId="15" fillId="0" borderId="17" xfId="0" applyFont="1" applyBorder="1" applyAlignment="1">
      <alignment vertical="top" wrapText="1"/>
    </xf>
    <xf numFmtId="0" fontId="13" fillId="0" borderId="1" xfId="0" applyFont="1" applyFill="1" applyBorder="1" applyAlignment="1">
      <alignment vertical="top" wrapText="1"/>
    </xf>
    <xf numFmtId="0" fontId="0" fillId="0" borderId="1" xfId="0" applyFill="1" applyBorder="1" applyProtection="1">
      <protection locked="0"/>
    </xf>
    <xf numFmtId="1" fontId="0" fillId="4" borderId="1" xfId="0" applyNumberFormat="1" applyFill="1" applyBorder="1" applyAlignment="1" applyProtection="1">
      <alignment horizontal="center" vertical="center"/>
    </xf>
    <xf numFmtId="0" fontId="0" fillId="0" borderId="1" xfId="0" applyBorder="1" applyAlignment="1" applyProtection="1">
      <alignment horizontal="center" vertical="center"/>
      <protection locked="0"/>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2" fontId="9"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65" fontId="3" fillId="0" borderId="3" xfId="0" applyNumberFormat="1" applyFont="1" applyBorder="1" applyAlignment="1" applyProtection="1">
      <alignment horizontal="center" vertical="center"/>
      <protection locked="0"/>
    </xf>
    <xf numFmtId="165" fontId="3" fillId="0" borderId="4" xfId="0" applyNumberFormat="1" applyFont="1" applyBorder="1" applyAlignment="1" applyProtection="1">
      <alignment horizontal="center" vertical="center"/>
      <protection locked="0"/>
    </xf>
    <xf numFmtId="165" fontId="3" fillId="0" borderId="5" xfId="0" applyNumberFormat="1" applyFont="1" applyBorder="1" applyAlignment="1" applyProtection="1">
      <alignment horizontal="center" vertical="center"/>
      <protection locked="0"/>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0" borderId="9" xfId="0" applyFont="1" applyBorder="1" applyAlignment="1">
      <alignment horizontal="left" vertical="center"/>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4" fontId="12" fillId="0" borderId="3" xfId="0" applyNumberFormat="1" applyFont="1" applyBorder="1" applyAlignment="1">
      <alignment horizontal="center"/>
    </xf>
    <xf numFmtId="4" fontId="12" fillId="0" borderId="4" xfId="0" applyNumberFormat="1" applyFont="1" applyBorder="1" applyAlignment="1">
      <alignment horizontal="center"/>
    </xf>
    <xf numFmtId="4" fontId="12" fillId="0" borderId="5" xfId="0" applyNumberFormat="1" applyFont="1" applyBorder="1" applyAlignment="1">
      <alignment horizontal="center"/>
    </xf>
    <xf numFmtId="165" fontId="0" fillId="0" borderId="1" xfId="0" applyNumberFormat="1" applyBorder="1" applyAlignment="1">
      <alignment horizontal="center" vertical="center"/>
    </xf>
    <xf numFmtId="2"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0" fontId="7" fillId="0" borderId="1" xfId="0" applyFont="1" applyBorder="1" applyAlignment="1">
      <alignment horizontal="center"/>
    </xf>
    <xf numFmtId="2" fontId="2" fillId="0" borderId="1" xfId="0" applyNumberFormat="1" applyFont="1" applyBorder="1" applyAlignment="1">
      <alignment horizontal="center"/>
    </xf>
    <xf numFmtId="0" fontId="1" fillId="0" borderId="0" xfId="0" applyFont="1" applyAlignment="1">
      <alignment horizontal="left" vertical="center"/>
    </xf>
    <xf numFmtId="4" fontId="0" fillId="0" borderId="1" xfId="0" applyNumberFormat="1" applyBorder="1" applyAlignment="1">
      <alignment horizontal="center" vertical="center"/>
    </xf>
    <xf numFmtId="0" fontId="1" fillId="0" borderId="7"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5" fillId="0" borderId="0" xfId="0" applyFont="1" applyAlignment="1">
      <alignment horizontal="left" vertical="center"/>
    </xf>
    <xf numFmtId="0" fontId="1" fillId="0" borderId="1" xfId="0" applyFont="1" applyBorder="1" applyAlignment="1">
      <alignment horizontal="center"/>
    </xf>
    <xf numFmtId="168" fontId="0" fillId="0" borderId="1" xfId="0" applyNumberFormat="1" applyBorder="1" applyAlignment="1" applyProtection="1">
      <alignment horizontal="center" vertical="center"/>
      <protection locked="0"/>
    </xf>
    <xf numFmtId="164" fontId="9" fillId="0" borderId="6" xfId="0" applyNumberFormat="1" applyFont="1" applyBorder="1" applyAlignment="1" applyProtection="1">
      <alignment horizontal="center" vertical="center"/>
      <protection locked="0"/>
    </xf>
    <xf numFmtId="164" fontId="9" fillId="0" borderId="7"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5" fillId="0" borderId="4" xfId="0" applyFont="1" applyBorder="1" applyAlignment="1">
      <alignment horizontal="left"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68" fontId="0" fillId="0" borderId="3" xfId="0" applyNumberFormat="1" applyBorder="1" applyAlignment="1" applyProtection="1">
      <alignment horizontal="center" vertical="center"/>
      <protection locked="0"/>
    </xf>
    <xf numFmtId="168" fontId="0" fillId="0" borderId="4" xfId="0" applyNumberFormat="1" applyBorder="1" applyAlignment="1" applyProtection="1">
      <alignment horizontal="center" vertical="center"/>
      <protection locked="0"/>
    </xf>
    <xf numFmtId="168" fontId="0" fillId="0" borderId="5"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2" fontId="9" fillId="0" borderId="3" xfId="0" applyNumberFormat="1" applyFont="1" applyBorder="1" applyAlignment="1">
      <alignment horizontal="center" vertical="center"/>
    </xf>
    <xf numFmtId="2" fontId="9" fillId="0" borderId="5"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5"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55"/>
  <sheetViews>
    <sheetView tabSelected="1" zoomScaleNormal="100" zoomScaleSheetLayoutView="100" workbookViewId="0">
      <selection activeCell="N8" sqref="N8:P8"/>
    </sheetView>
  </sheetViews>
  <sheetFormatPr defaultRowHeight="15"/>
  <cols>
    <col min="1" max="1" width="4.42578125" customWidth="1"/>
    <col min="2" max="3" width="12.85546875" customWidth="1"/>
    <col min="4" max="4" width="9" customWidth="1"/>
    <col min="5" max="5" width="0.140625" hidden="1" customWidth="1"/>
    <col min="6" max="6" width="4.42578125" hidden="1" customWidth="1"/>
    <col min="7" max="7" width="9.85546875" customWidth="1"/>
    <col min="8" max="8" width="11.28515625" customWidth="1"/>
    <col min="9" max="9" width="9.28515625" customWidth="1"/>
    <col min="10" max="10" width="1.42578125" customWidth="1"/>
    <col min="11" max="12" width="10" customWidth="1"/>
    <col min="17" max="17" width="9.140625" customWidth="1"/>
    <col min="18" max="18" width="9.85546875" customWidth="1"/>
    <col min="19" max="19" width="8.85546875" hidden="1" customWidth="1"/>
    <col min="20" max="20" width="6.85546875" hidden="1" customWidth="1"/>
    <col min="21" max="21" width="7.28515625" hidden="1" customWidth="1"/>
    <col min="22" max="23" width="5.28515625" hidden="1" customWidth="1"/>
    <col min="24" max="24" width="5.140625" hidden="1" customWidth="1"/>
    <col min="25" max="25" width="6.42578125" hidden="1" customWidth="1"/>
    <col min="26" max="26" width="7.85546875" hidden="1" customWidth="1"/>
    <col min="27" max="27" width="28.42578125" hidden="1" customWidth="1"/>
  </cols>
  <sheetData>
    <row r="1" spans="1:27" ht="30.75" customHeight="1">
      <c r="A1" s="116" t="s">
        <v>0</v>
      </c>
      <c r="B1" s="116"/>
      <c r="C1" s="116"/>
      <c r="D1" s="116"/>
      <c r="E1" s="116"/>
      <c r="F1" s="116"/>
      <c r="G1" s="116"/>
      <c r="H1" s="116"/>
      <c r="I1" s="116"/>
      <c r="J1" s="116"/>
      <c r="K1" s="116"/>
      <c r="L1" s="116"/>
      <c r="M1" s="116"/>
      <c r="N1" s="116"/>
      <c r="O1" s="116"/>
      <c r="P1" s="116"/>
      <c r="Q1" s="16"/>
      <c r="R1" s="15"/>
      <c r="S1" s="15"/>
      <c r="T1" s="15"/>
      <c r="U1" s="15"/>
    </row>
    <row r="2" spans="1:27" ht="30" customHeight="1">
      <c r="A2" s="115" t="s">
        <v>1</v>
      </c>
      <c r="B2" s="115"/>
      <c r="C2" s="40"/>
      <c r="D2" s="65" t="s">
        <v>2</v>
      </c>
      <c r="E2" s="22"/>
      <c r="F2" s="22"/>
      <c r="G2" s="129" t="s">
        <v>170</v>
      </c>
      <c r="H2" s="130"/>
      <c r="I2" s="130"/>
      <c r="J2" s="131"/>
      <c r="K2" s="66" t="s">
        <v>3</v>
      </c>
      <c r="L2" s="128"/>
      <c r="M2" s="128"/>
      <c r="N2" s="67" t="s">
        <v>7</v>
      </c>
      <c r="O2" s="117" t="s">
        <v>120</v>
      </c>
      <c r="P2" s="117"/>
      <c r="Q2" s="8"/>
      <c r="R2" s="4"/>
      <c r="S2" s="4"/>
      <c r="T2" s="4"/>
      <c r="U2" s="4"/>
      <c r="V2" s="4"/>
      <c r="W2" s="4"/>
      <c r="X2" s="4"/>
    </row>
    <row r="3" spans="1:27" ht="6" customHeight="1">
      <c r="S3" s="4"/>
      <c r="T3" s="4"/>
      <c r="U3" s="4"/>
      <c r="V3" s="4"/>
      <c r="W3" s="4"/>
      <c r="X3" s="4"/>
    </row>
    <row r="4" spans="1:27" ht="30" customHeight="1">
      <c r="A4" s="102" t="s">
        <v>4</v>
      </c>
      <c r="B4" s="102"/>
      <c r="C4" s="117" t="s">
        <v>166</v>
      </c>
      <c r="D4" s="117"/>
      <c r="E4" s="23"/>
      <c r="F4" s="23"/>
      <c r="G4" s="68" t="s">
        <v>102</v>
      </c>
      <c r="H4" s="140" t="str">
        <f>IF(O2="Silent_Falcon","Use_BYE_UAS",IF(O2="Bridger_Aerospace","140D8018D0004",IF(O2="Insitu","140D8018D0006",IF(O2="P2S","140D8018D0009",IF(O2="Drone_America","140D8119D0008",IF(O2="BYE_UAS","140D8119D0006",IF(O2="Trumbull","140D8119D0011",IF(O2="ArgenTech","140D8119D0005",IF(O2="Precision_Integrated","140D8119D0010",)))))))))</f>
        <v>140D8119D0005</v>
      </c>
      <c r="I4" s="140"/>
      <c r="J4" s="140"/>
      <c r="K4" s="80" t="s">
        <v>5</v>
      </c>
      <c r="L4" s="81"/>
      <c r="M4" s="82"/>
      <c r="N4" s="77">
        <v>17620</v>
      </c>
      <c r="O4" s="78"/>
      <c r="P4" s="79"/>
      <c r="S4" s="4"/>
      <c r="T4" s="4"/>
      <c r="U4" s="4"/>
      <c r="V4" s="4"/>
      <c r="W4" s="4"/>
      <c r="X4" s="4"/>
    </row>
    <row r="5" spans="1:27">
      <c r="A5" s="124" t="s">
        <v>45</v>
      </c>
      <c r="B5" s="124"/>
      <c r="C5" s="124"/>
      <c r="D5" s="124"/>
      <c r="E5" s="124"/>
      <c r="F5" s="124"/>
      <c r="G5" s="124"/>
      <c r="H5" s="133" t="s">
        <v>8</v>
      </c>
      <c r="I5" s="134"/>
      <c r="J5" s="135"/>
      <c r="K5" s="124" t="s">
        <v>9</v>
      </c>
      <c r="L5" s="124"/>
      <c r="N5" s="141" t="s">
        <v>19</v>
      </c>
      <c r="O5" s="141"/>
      <c r="P5" s="126">
        <v>0</v>
      </c>
      <c r="S5" s="4"/>
      <c r="T5" s="4"/>
      <c r="U5" s="4"/>
      <c r="V5" s="4"/>
      <c r="W5" s="4"/>
      <c r="X5" s="4"/>
    </row>
    <row r="6" spans="1:27">
      <c r="A6" s="102" t="s">
        <v>6</v>
      </c>
      <c r="B6" s="102"/>
      <c r="C6" s="139" t="s">
        <v>128</v>
      </c>
      <c r="D6" s="139"/>
      <c r="E6" s="139"/>
      <c r="F6" s="139"/>
      <c r="G6" s="139"/>
      <c r="H6" s="136">
        <v>0.375</v>
      </c>
      <c r="I6" s="137"/>
      <c r="J6" s="138"/>
      <c r="K6" s="125">
        <v>0.79166666666666663</v>
      </c>
      <c r="L6" s="125"/>
      <c r="N6" s="141"/>
      <c r="O6" s="141"/>
      <c r="P6" s="127"/>
      <c r="S6" s="4"/>
      <c r="T6" s="4"/>
      <c r="U6" s="4"/>
      <c r="V6" s="4"/>
      <c r="W6" s="4"/>
      <c r="X6" s="4"/>
    </row>
    <row r="7" spans="1:27" ht="15.75">
      <c r="A7" s="102" t="s">
        <v>6</v>
      </c>
      <c r="B7" s="102"/>
      <c r="C7" s="139"/>
      <c r="D7" s="139"/>
      <c r="E7" s="139"/>
      <c r="F7" s="139"/>
      <c r="G7" s="139"/>
      <c r="H7" s="136"/>
      <c r="I7" s="137"/>
      <c r="J7" s="138"/>
      <c r="K7" s="125"/>
      <c r="L7" s="125"/>
      <c r="N7" s="108">
        <f>IF(P5="","",(P5/12))</f>
        <v>0</v>
      </c>
      <c r="O7" s="109"/>
      <c r="P7" s="110"/>
      <c r="S7" s="4"/>
      <c r="T7" s="4"/>
      <c r="U7" s="4"/>
      <c r="V7" s="4"/>
      <c r="W7" s="4"/>
      <c r="X7" s="4"/>
    </row>
    <row r="8" spans="1:27" ht="15.75">
      <c r="A8" s="102" t="s">
        <v>6</v>
      </c>
      <c r="B8" s="102"/>
      <c r="C8" s="139"/>
      <c r="D8" s="139"/>
      <c r="E8" s="139"/>
      <c r="F8" s="139"/>
      <c r="G8" s="139"/>
      <c r="H8" s="136"/>
      <c r="I8" s="137"/>
      <c r="J8" s="138"/>
      <c r="K8" s="125"/>
      <c r="L8" s="125"/>
      <c r="N8" s="111" t="s">
        <v>32</v>
      </c>
      <c r="O8" s="111"/>
      <c r="P8" s="111"/>
      <c r="S8" s="4"/>
      <c r="T8" s="4"/>
      <c r="U8" s="4"/>
      <c r="V8" s="4"/>
      <c r="W8" s="4"/>
      <c r="X8" s="4"/>
    </row>
    <row r="9" spans="1:27" ht="15.75">
      <c r="A9" s="102" t="s">
        <v>6</v>
      </c>
      <c r="B9" s="102"/>
      <c r="C9" s="139"/>
      <c r="D9" s="139"/>
      <c r="E9" s="139"/>
      <c r="F9" s="139"/>
      <c r="G9" s="139"/>
      <c r="H9" s="136"/>
      <c r="I9" s="137"/>
      <c r="J9" s="138"/>
      <c r="K9" s="125"/>
      <c r="L9" s="125"/>
      <c r="N9" s="112">
        <f>1-N7</f>
        <v>1</v>
      </c>
      <c r="O9" s="112"/>
      <c r="P9" s="112"/>
      <c r="S9" s="4"/>
      <c r="T9" s="4"/>
      <c r="U9" s="4"/>
      <c r="V9" s="4"/>
      <c r="W9" s="4"/>
      <c r="X9" s="4"/>
    </row>
    <row r="10" spans="1:27" ht="18.75" customHeight="1">
      <c r="A10" s="132" t="s">
        <v>10</v>
      </c>
      <c r="B10" s="132"/>
      <c r="C10" s="132"/>
      <c r="K10" s="132" t="s">
        <v>97</v>
      </c>
      <c r="L10" s="132"/>
      <c r="S10" s="4"/>
      <c r="X10" s="4"/>
    </row>
    <row r="11" spans="1:27" ht="30" customHeight="1">
      <c r="A11" s="1" t="s">
        <v>11</v>
      </c>
      <c r="B11" s="10" t="s">
        <v>12</v>
      </c>
      <c r="C11" s="10" t="s">
        <v>13</v>
      </c>
      <c r="D11" s="10" t="s">
        <v>14</v>
      </c>
      <c r="E11" s="10"/>
      <c r="F11" s="10"/>
      <c r="G11" s="69" t="s">
        <v>94</v>
      </c>
      <c r="H11" s="70" t="s">
        <v>15</v>
      </c>
      <c r="I11" s="71" t="s">
        <v>16</v>
      </c>
      <c r="J11" s="3"/>
      <c r="K11" s="118" t="s">
        <v>173</v>
      </c>
      <c r="L11" s="118"/>
      <c r="M11" s="118"/>
      <c r="N11" s="118"/>
      <c r="O11" s="118"/>
      <c r="P11" s="118"/>
      <c r="S11" s="37" t="s">
        <v>123</v>
      </c>
      <c r="T11" s="35" t="s">
        <v>124</v>
      </c>
      <c r="U11" s="35" t="s">
        <v>113</v>
      </c>
      <c r="V11" s="35" t="s">
        <v>110</v>
      </c>
      <c r="W11" s="35" t="s">
        <v>125</v>
      </c>
      <c r="X11" s="35" t="s">
        <v>126</v>
      </c>
      <c r="Y11" s="35" t="s">
        <v>122</v>
      </c>
      <c r="Z11" s="38" t="s">
        <v>120</v>
      </c>
      <c r="AA11" s="57" t="s">
        <v>127</v>
      </c>
    </row>
    <row r="12" spans="1:27" ht="22.5" customHeight="1">
      <c r="A12" s="1">
        <v>1</v>
      </c>
      <c r="B12" s="41">
        <v>1200</v>
      </c>
      <c r="C12" s="42">
        <v>1315</v>
      </c>
      <c r="D12" s="1">
        <f>IF(E12="","",ROUND((F12-E12),2))</f>
        <v>1.25</v>
      </c>
      <c r="E12" s="1">
        <f>IF(C12="","",((B12-RIGHT(B12,2))/100)+(RIGHT(B12,2)/60))</f>
        <v>12</v>
      </c>
      <c r="F12" s="1">
        <f>IF(C12="","",((C12-RIGHT(C12,2))/100+(RIGHT(C12,2)/60)))</f>
        <v>13.25</v>
      </c>
      <c r="G12" s="42" t="s">
        <v>46</v>
      </c>
      <c r="H12" s="42"/>
      <c r="I12" s="64" t="s">
        <v>33</v>
      </c>
      <c r="J12" s="4"/>
      <c r="K12" s="118"/>
      <c r="L12" s="118"/>
      <c r="M12" s="118"/>
      <c r="N12" s="118"/>
      <c r="O12" s="118"/>
      <c r="P12" s="118"/>
      <c r="R12" s="4"/>
      <c r="S12" s="61" t="s">
        <v>155</v>
      </c>
      <c r="T12" s="60" t="s">
        <v>156</v>
      </c>
      <c r="U12" s="25" t="s">
        <v>158</v>
      </c>
      <c r="V12" s="25" t="s">
        <v>160</v>
      </c>
      <c r="W12" s="26" t="s">
        <v>162</v>
      </c>
      <c r="X12" s="26" t="s">
        <v>153</v>
      </c>
      <c r="Y12" s="26" t="s">
        <v>164</v>
      </c>
      <c r="Z12" s="50" t="s">
        <v>166</v>
      </c>
      <c r="AA12" s="58" t="s">
        <v>168</v>
      </c>
    </row>
    <row r="13" spans="1:27" ht="22.5" customHeight="1">
      <c r="A13" s="1">
        <v>2</v>
      </c>
      <c r="B13" s="41">
        <v>1632</v>
      </c>
      <c r="C13" s="42">
        <v>1845</v>
      </c>
      <c r="D13" s="1">
        <f t="shared" ref="D13:D21" si="0">IF(E13="","",ROUND((F13-E13),2))</f>
        <v>2.2200000000000002</v>
      </c>
      <c r="E13" s="1">
        <f t="shared" ref="E13:E21" si="1">IF(C13="","",((B13-RIGHT(B13,2))/100)+(RIGHT(B13,2)/60))</f>
        <v>16.533333333333335</v>
      </c>
      <c r="F13" s="1">
        <f t="shared" ref="F13:F21" si="2">IF(C13="","",((C13-RIGHT(C13,2))/100+(RIGHT(C13,2)/60)))</f>
        <v>18.75</v>
      </c>
      <c r="G13" s="64" t="s">
        <v>90</v>
      </c>
      <c r="H13" s="42"/>
      <c r="I13" s="64" t="s">
        <v>35</v>
      </c>
      <c r="J13" s="4"/>
      <c r="K13" s="118"/>
      <c r="L13" s="118"/>
      <c r="M13" s="118"/>
      <c r="N13" s="118"/>
      <c r="O13" s="118"/>
      <c r="P13" s="118"/>
      <c r="R13" s="4"/>
      <c r="S13" s="61" t="s">
        <v>155</v>
      </c>
      <c r="T13" s="60" t="s">
        <v>157</v>
      </c>
      <c r="U13" s="25" t="s">
        <v>159</v>
      </c>
      <c r="V13" s="25" t="s">
        <v>161</v>
      </c>
      <c r="W13" s="26" t="s">
        <v>163</v>
      </c>
      <c r="X13" s="26" t="s">
        <v>154</v>
      </c>
      <c r="Y13" s="36" t="s">
        <v>165</v>
      </c>
      <c r="Z13" s="51" t="s">
        <v>167</v>
      </c>
      <c r="AA13" s="59" t="s">
        <v>169</v>
      </c>
    </row>
    <row r="14" spans="1:27" ht="22.5" customHeight="1">
      <c r="A14" s="1">
        <v>3</v>
      </c>
      <c r="B14" s="41"/>
      <c r="C14" s="42"/>
      <c r="D14" s="1" t="str">
        <f t="shared" si="0"/>
        <v/>
      </c>
      <c r="E14" s="1" t="str">
        <f t="shared" si="1"/>
        <v/>
      </c>
      <c r="F14" s="1" t="str">
        <f t="shared" si="2"/>
        <v/>
      </c>
      <c r="G14" s="42"/>
      <c r="H14" s="42"/>
      <c r="I14" s="42"/>
      <c r="J14" s="4"/>
      <c r="K14" s="118"/>
      <c r="L14" s="118"/>
      <c r="M14" s="118"/>
      <c r="N14" s="118"/>
      <c r="O14" s="118"/>
      <c r="P14" s="118"/>
    </row>
    <row r="15" spans="1:27" ht="22.5" customHeight="1">
      <c r="A15" s="1">
        <v>4</v>
      </c>
      <c r="B15" s="41"/>
      <c r="C15" s="42"/>
      <c r="D15" s="1" t="str">
        <f t="shared" si="0"/>
        <v/>
      </c>
      <c r="E15" s="1" t="str">
        <f t="shared" si="1"/>
        <v/>
      </c>
      <c r="F15" s="1" t="str">
        <f t="shared" si="2"/>
        <v/>
      </c>
      <c r="G15" s="42"/>
      <c r="H15" s="42"/>
      <c r="I15" s="42"/>
      <c r="J15" s="4"/>
      <c r="K15" s="118"/>
      <c r="L15" s="118"/>
      <c r="M15" s="118"/>
      <c r="N15" s="118"/>
      <c r="O15" s="118"/>
      <c r="P15" s="118"/>
    </row>
    <row r="16" spans="1:27" ht="22.5" customHeight="1">
      <c r="A16" s="1">
        <v>5</v>
      </c>
      <c r="B16" s="41"/>
      <c r="C16" s="42"/>
      <c r="D16" s="1" t="str">
        <f t="shared" si="0"/>
        <v/>
      </c>
      <c r="E16" s="1" t="str">
        <f t="shared" si="1"/>
        <v/>
      </c>
      <c r="F16" s="1" t="str">
        <f t="shared" si="2"/>
        <v/>
      </c>
      <c r="G16" s="42"/>
      <c r="H16" s="42"/>
      <c r="I16" s="42"/>
      <c r="J16" s="4"/>
      <c r="K16" s="118"/>
      <c r="L16" s="118"/>
      <c r="M16" s="118"/>
      <c r="N16" s="118"/>
      <c r="O16" s="118"/>
      <c r="P16" s="118"/>
      <c r="S16" s="61" t="s">
        <v>155</v>
      </c>
      <c r="T16" s="53" t="s">
        <v>112</v>
      </c>
      <c r="U16" s="53" t="s">
        <v>114</v>
      </c>
      <c r="V16" s="53" t="s">
        <v>111</v>
      </c>
      <c r="W16" s="54" t="s">
        <v>139</v>
      </c>
      <c r="X16" s="53" t="s">
        <v>117</v>
      </c>
      <c r="Y16" s="53" t="s">
        <v>119</v>
      </c>
      <c r="Z16" s="55" t="s">
        <v>121</v>
      </c>
      <c r="AA16" s="53" t="s">
        <v>109</v>
      </c>
    </row>
    <row r="17" spans="1:24" ht="22.5" customHeight="1">
      <c r="A17" s="1">
        <v>6</v>
      </c>
      <c r="B17" s="41"/>
      <c r="C17" s="42"/>
      <c r="D17" s="1" t="str">
        <f t="shared" si="0"/>
        <v/>
      </c>
      <c r="E17" s="1" t="str">
        <f t="shared" si="1"/>
        <v/>
      </c>
      <c r="F17" s="1" t="str">
        <f t="shared" si="2"/>
        <v/>
      </c>
      <c r="G17" s="42"/>
      <c r="H17" s="42"/>
      <c r="I17" s="42"/>
      <c r="J17" s="4"/>
      <c r="K17" s="118"/>
      <c r="L17" s="118"/>
      <c r="M17" s="118"/>
      <c r="N17" s="118"/>
      <c r="O17" s="118"/>
      <c r="P17" s="118"/>
      <c r="S17" s="4"/>
    </row>
    <row r="18" spans="1:24" ht="22.5" customHeight="1">
      <c r="A18" s="1">
        <v>7</v>
      </c>
      <c r="B18" s="41"/>
      <c r="C18" s="42"/>
      <c r="D18" s="1" t="str">
        <f t="shared" si="0"/>
        <v/>
      </c>
      <c r="E18" s="1" t="str">
        <f t="shared" si="1"/>
        <v/>
      </c>
      <c r="F18" s="1" t="str">
        <f t="shared" si="2"/>
        <v/>
      </c>
      <c r="G18" s="42"/>
      <c r="H18" s="42"/>
      <c r="I18" s="42"/>
      <c r="J18" s="4"/>
      <c r="K18" s="118"/>
      <c r="L18" s="118"/>
      <c r="M18" s="118"/>
      <c r="N18" s="118"/>
      <c r="O18" s="118"/>
      <c r="P18" s="118"/>
      <c r="S18" s="4"/>
    </row>
    <row r="19" spans="1:24" ht="22.5" customHeight="1">
      <c r="A19" s="1">
        <v>8</v>
      </c>
      <c r="B19" s="41"/>
      <c r="C19" s="42"/>
      <c r="D19" s="1" t="str">
        <f t="shared" si="0"/>
        <v/>
      </c>
      <c r="E19" s="1" t="str">
        <f t="shared" si="1"/>
        <v/>
      </c>
      <c r="F19" s="1" t="str">
        <f t="shared" si="2"/>
        <v/>
      </c>
      <c r="G19" s="42"/>
      <c r="H19" s="42"/>
      <c r="I19" s="42"/>
      <c r="J19" s="4"/>
      <c r="K19" s="118"/>
      <c r="L19" s="118"/>
      <c r="M19" s="118"/>
      <c r="N19" s="118"/>
      <c r="O19" s="118"/>
      <c r="P19" s="118"/>
      <c r="S19" s="4"/>
    </row>
    <row r="20" spans="1:24" ht="22.5" customHeight="1">
      <c r="A20" s="1">
        <v>9</v>
      </c>
      <c r="B20" s="41"/>
      <c r="C20" s="42"/>
      <c r="D20" s="1" t="str">
        <f t="shared" si="0"/>
        <v/>
      </c>
      <c r="E20" s="1" t="str">
        <f t="shared" si="1"/>
        <v/>
      </c>
      <c r="F20" s="1" t="str">
        <f t="shared" si="2"/>
        <v/>
      </c>
      <c r="G20" s="42"/>
      <c r="H20" s="42"/>
      <c r="I20" s="42"/>
      <c r="J20" s="4"/>
      <c r="K20" s="118"/>
      <c r="L20" s="118"/>
      <c r="M20" s="118"/>
      <c r="N20" s="118"/>
      <c r="O20" s="118"/>
      <c r="P20" s="118"/>
      <c r="S20" s="4"/>
      <c r="X20" s="4"/>
    </row>
    <row r="21" spans="1:24" ht="22.5" customHeight="1">
      <c r="A21" s="1">
        <v>10</v>
      </c>
      <c r="B21" s="41"/>
      <c r="C21" s="43"/>
      <c r="D21" s="20" t="str">
        <f t="shared" si="0"/>
        <v/>
      </c>
      <c r="E21" s="1" t="str">
        <f t="shared" si="1"/>
        <v/>
      </c>
      <c r="F21" s="20" t="str">
        <f t="shared" si="2"/>
        <v/>
      </c>
      <c r="G21" s="42"/>
      <c r="H21" s="43"/>
      <c r="I21" s="43"/>
      <c r="J21" s="4"/>
      <c r="K21" s="119"/>
      <c r="L21" s="119"/>
      <c r="M21" s="119"/>
      <c r="N21" s="119"/>
      <c r="O21" s="119"/>
      <c r="P21" s="119"/>
      <c r="S21" s="4"/>
      <c r="X21" s="4"/>
    </row>
    <row r="22" spans="1:24" ht="30" customHeight="1">
      <c r="A22" s="83" t="s">
        <v>95</v>
      </c>
      <c r="B22" s="84"/>
      <c r="C22" s="120" t="s">
        <v>96</v>
      </c>
      <c r="D22" s="121"/>
      <c r="E22" s="121"/>
      <c r="F22" s="121"/>
      <c r="G22" s="121"/>
      <c r="H22" s="121"/>
      <c r="I22" s="121"/>
      <c r="J22" s="121"/>
      <c r="K22" s="121"/>
      <c r="L22" s="121"/>
      <c r="M22" s="121"/>
      <c r="N22" s="121"/>
      <c r="O22" s="121"/>
      <c r="P22" s="122"/>
      <c r="S22" s="4"/>
      <c r="T22" s="4"/>
      <c r="U22" s="4"/>
      <c r="V22" s="4"/>
      <c r="W22" s="4"/>
      <c r="X22" s="4"/>
    </row>
    <row r="23" spans="1:24" ht="6" customHeight="1">
      <c r="A23" s="2"/>
    </row>
    <row r="24" spans="1:24" ht="18.75" customHeight="1">
      <c r="A24" s="123" t="s">
        <v>17</v>
      </c>
      <c r="B24" s="123"/>
      <c r="L24" s="6"/>
      <c r="M24" s="6"/>
      <c r="N24" s="7"/>
      <c r="O24" s="6"/>
      <c r="P24" s="6"/>
      <c r="Q24" s="5"/>
      <c r="T24" s="4"/>
      <c r="U24" s="4"/>
      <c r="V24" s="4"/>
      <c r="W24" s="4"/>
    </row>
    <row r="25" spans="1:24">
      <c r="A25" s="101"/>
      <c r="B25" s="101"/>
      <c r="C25" s="10" t="s">
        <v>42</v>
      </c>
      <c r="D25" s="11" t="s">
        <v>20</v>
      </c>
      <c r="E25" s="11"/>
      <c r="F25" s="11"/>
      <c r="G25" s="11" t="s">
        <v>129</v>
      </c>
      <c r="H25" s="11" t="s">
        <v>21</v>
      </c>
      <c r="I25" s="124" t="s">
        <v>22</v>
      </c>
      <c r="J25" s="124"/>
      <c r="K25" s="124"/>
      <c r="M25" s="133" t="s">
        <v>23</v>
      </c>
      <c r="N25" s="135"/>
      <c r="O25" s="133" t="s">
        <v>31</v>
      </c>
      <c r="P25" s="135"/>
      <c r="T25" s="30"/>
      <c r="U25" s="30"/>
      <c r="V25" s="30"/>
      <c r="W25" s="30"/>
    </row>
    <row r="26" spans="1:24" ht="18.75" customHeight="1">
      <c r="A26" s="103" t="s">
        <v>18</v>
      </c>
      <c r="B26" s="103"/>
      <c r="C26" s="12">
        <f>N9</f>
        <v>1</v>
      </c>
      <c r="D26" s="10" t="s">
        <v>30</v>
      </c>
      <c r="E26" s="1"/>
      <c r="F26" s="1"/>
      <c r="G26" s="48"/>
      <c r="H26" s="13">
        <f>N4</f>
        <v>17620</v>
      </c>
      <c r="I26" s="107">
        <f>SUM(C26*H26)</f>
        <v>17620</v>
      </c>
      <c r="J26" s="107"/>
      <c r="K26" s="107"/>
      <c r="M26" s="10" t="s">
        <v>33</v>
      </c>
      <c r="N26" s="12">
        <f>SUMIF(I12:I21,"USFS",D12:D21)</f>
        <v>1.25</v>
      </c>
      <c r="O26" s="10" t="s">
        <v>33</v>
      </c>
      <c r="P26" s="14">
        <f>COUNTIF(I12:I21,"USFS")</f>
        <v>1</v>
      </c>
      <c r="S26" s="21"/>
      <c r="T26" s="31"/>
      <c r="U26" s="32"/>
      <c r="V26" s="31"/>
      <c r="W26" s="33"/>
    </row>
    <row r="27" spans="1:24" ht="18.75" customHeight="1">
      <c r="A27" s="103" t="s">
        <v>24</v>
      </c>
      <c r="B27" s="103"/>
      <c r="C27" s="63"/>
      <c r="D27" s="10" t="s">
        <v>30</v>
      </c>
      <c r="E27" s="1"/>
      <c r="F27" s="1"/>
      <c r="G27" s="62">
        <v>1</v>
      </c>
      <c r="H27" s="44">
        <v>89</v>
      </c>
      <c r="I27" s="107">
        <f>SUM(G27*H27)</f>
        <v>89</v>
      </c>
      <c r="J27" s="107"/>
      <c r="K27" s="107"/>
      <c r="M27" s="10" t="s">
        <v>34</v>
      </c>
      <c r="N27" s="12">
        <f>SUMIF(I12:I21,"BLM",D12:D21)</f>
        <v>0</v>
      </c>
      <c r="O27" s="10" t="s">
        <v>34</v>
      </c>
      <c r="P27" s="14">
        <f>COUNTIF(I12:I21,"BLM")</f>
        <v>0</v>
      </c>
      <c r="S27" s="21"/>
      <c r="T27" s="31"/>
      <c r="U27" s="32"/>
      <c r="V27" s="31"/>
      <c r="W27" s="31"/>
    </row>
    <row r="28" spans="1:24" ht="18.75" customHeight="1">
      <c r="A28" s="103" t="s">
        <v>24</v>
      </c>
      <c r="B28" s="103"/>
      <c r="C28" s="63"/>
      <c r="D28" s="73" t="s">
        <v>30</v>
      </c>
      <c r="E28" s="72"/>
      <c r="F28" s="72"/>
      <c r="G28" s="62">
        <v>2</v>
      </c>
      <c r="H28" s="44">
        <v>89</v>
      </c>
      <c r="I28" s="107">
        <f t="shared" ref="I28:I30" si="3">SUM(G28*H28)</f>
        <v>178</v>
      </c>
      <c r="J28" s="107"/>
      <c r="K28" s="107"/>
      <c r="M28" s="10" t="s">
        <v>35</v>
      </c>
      <c r="N28" s="12">
        <f>SUMIF(I12:I21,"NPS",D12:D21)</f>
        <v>2.2200000000000002</v>
      </c>
      <c r="O28" s="10" t="s">
        <v>35</v>
      </c>
      <c r="P28" s="14">
        <f>COUNTIF(I12:I21,"NPS")</f>
        <v>1</v>
      </c>
      <c r="S28" s="21"/>
      <c r="T28" s="31"/>
      <c r="U28" s="32"/>
      <c r="V28" s="31"/>
      <c r="W28" s="31"/>
    </row>
    <row r="29" spans="1:24" ht="18.75" customHeight="1">
      <c r="A29" s="103" t="s">
        <v>24</v>
      </c>
      <c r="B29" s="103"/>
      <c r="C29" s="63"/>
      <c r="D29" s="74" t="s">
        <v>30</v>
      </c>
      <c r="E29" s="72"/>
      <c r="F29" s="72"/>
      <c r="G29" s="62">
        <v>1</v>
      </c>
      <c r="H29" s="44">
        <v>89</v>
      </c>
      <c r="I29" s="107">
        <f t="shared" si="3"/>
        <v>89</v>
      </c>
      <c r="J29" s="107"/>
      <c r="K29" s="107"/>
      <c r="M29" s="10" t="s">
        <v>36</v>
      </c>
      <c r="N29" s="12">
        <f>SUMIF(I12:I21,"BIA",D12:D21)</f>
        <v>0</v>
      </c>
      <c r="O29" s="10" t="s">
        <v>36</v>
      </c>
      <c r="P29" s="14">
        <f>COUNTIF(I12:I21,"BIA")</f>
        <v>0</v>
      </c>
      <c r="S29" s="21"/>
      <c r="T29" s="31"/>
      <c r="U29" s="32"/>
      <c r="V29" s="31"/>
      <c r="W29" s="31"/>
    </row>
    <row r="30" spans="1:24" ht="18.75" customHeight="1">
      <c r="A30" s="103" t="s">
        <v>24</v>
      </c>
      <c r="B30" s="103"/>
      <c r="C30" s="63"/>
      <c r="D30" s="73" t="s">
        <v>30</v>
      </c>
      <c r="E30" s="72"/>
      <c r="F30" s="72"/>
      <c r="G30" s="62"/>
      <c r="H30" s="44">
        <v>89</v>
      </c>
      <c r="I30" s="107">
        <f t="shared" si="3"/>
        <v>0</v>
      </c>
      <c r="J30" s="107"/>
      <c r="K30" s="107"/>
      <c r="M30" s="10" t="s">
        <v>37</v>
      </c>
      <c r="N30" s="12">
        <f>SUMIF(I12:I21,"FWS",D12:D21)</f>
        <v>0</v>
      </c>
      <c r="O30" s="10" t="s">
        <v>37</v>
      </c>
      <c r="P30" s="14">
        <f>COUNTIF(I12:I21,"FWS")</f>
        <v>0</v>
      </c>
      <c r="S30" s="21"/>
      <c r="T30" s="31"/>
      <c r="U30" s="32"/>
      <c r="V30" s="32"/>
      <c r="W30" s="32"/>
    </row>
    <row r="31" spans="1:24" ht="18.75" customHeight="1">
      <c r="A31" s="103" t="s">
        <v>40</v>
      </c>
      <c r="B31" s="103"/>
      <c r="C31" s="42">
        <v>5</v>
      </c>
      <c r="D31" s="10" t="s">
        <v>39</v>
      </c>
      <c r="E31" s="1"/>
      <c r="F31" s="1"/>
      <c r="G31" s="49">
        <v>5</v>
      </c>
      <c r="H31" s="13">
        <v>28.36</v>
      </c>
      <c r="I31" s="107">
        <f t="shared" ref="I31:I36" si="4">SUM(C31*G31*H31)</f>
        <v>709</v>
      </c>
      <c r="J31" s="107"/>
      <c r="K31" s="107"/>
      <c r="M31" s="10" t="s">
        <v>38</v>
      </c>
      <c r="N31" s="12">
        <f>SUMIF(I12:I21,"STATE",D12:D21)</f>
        <v>0</v>
      </c>
      <c r="O31" s="10" t="s">
        <v>38</v>
      </c>
      <c r="P31" s="14">
        <f>COUNTIF(I12:I21,"STATE")</f>
        <v>0</v>
      </c>
      <c r="S31" s="21"/>
      <c r="T31" s="31"/>
      <c r="U31" s="32"/>
      <c r="V31" s="32"/>
      <c r="W31" s="32"/>
    </row>
    <row r="32" spans="1:24" ht="18.75" customHeight="1">
      <c r="A32" s="103" t="s">
        <v>41</v>
      </c>
      <c r="B32" s="103"/>
      <c r="C32" s="42">
        <v>5</v>
      </c>
      <c r="D32" s="10" t="s">
        <v>39</v>
      </c>
      <c r="E32" s="1"/>
      <c r="F32" s="1"/>
      <c r="G32" s="49">
        <v>5</v>
      </c>
      <c r="H32" s="13">
        <v>28.36</v>
      </c>
      <c r="I32" s="107">
        <f t="shared" si="4"/>
        <v>709</v>
      </c>
      <c r="J32" s="107"/>
      <c r="K32" s="107"/>
      <c r="M32" s="142" t="s">
        <v>99</v>
      </c>
      <c r="N32" s="143"/>
      <c r="O32" s="142" t="s">
        <v>100</v>
      </c>
      <c r="P32" s="143"/>
      <c r="T32" s="31"/>
      <c r="U32" s="32"/>
      <c r="V32" s="32"/>
      <c r="W32" s="32"/>
    </row>
    <row r="33" spans="1:23" ht="18.75" customHeight="1">
      <c r="A33" s="103" t="s">
        <v>25</v>
      </c>
      <c r="B33" s="103"/>
      <c r="C33" s="42">
        <v>50</v>
      </c>
      <c r="D33" s="10" t="s">
        <v>43</v>
      </c>
      <c r="E33" s="1"/>
      <c r="F33" s="1"/>
      <c r="G33" s="49">
        <v>3</v>
      </c>
      <c r="H33" s="13">
        <v>0.57999999999999996</v>
      </c>
      <c r="I33" s="107">
        <f t="shared" si="4"/>
        <v>87</v>
      </c>
      <c r="J33" s="107"/>
      <c r="K33" s="107"/>
      <c r="M33" s="144">
        <f>SUM(N26:N31)</f>
        <v>3.47</v>
      </c>
      <c r="N33" s="145"/>
      <c r="O33" s="146">
        <f>SUM(P26:P31)</f>
        <v>2</v>
      </c>
      <c r="P33" s="147"/>
      <c r="T33" s="31"/>
      <c r="U33" s="32"/>
      <c r="V33" s="32"/>
      <c r="W33" s="32"/>
    </row>
    <row r="34" spans="1:23" ht="18.75" customHeight="1">
      <c r="A34" s="103" t="s">
        <v>26</v>
      </c>
      <c r="B34" s="103"/>
      <c r="C34" s="42"/>
      <c r="D34" s="10" t="s">
        <v>43</v>
      </c>
      <c r="E34" s="1"/>
      <c r="F34" s="1"/>
      <c r="G34" s="49"/>
      <c r="H34" s="13">
        <v>1.71</v>
      </c>
      <c r="I34" s="107">
        <f t="shared" si="4"/>
        <v>0</v>
      </c>
      <c r="J34" s="107"/>
      <c r="K34" s="107"/>
      <c r="M34" s="75"/>
      <c r="N34" s="75"/>
      <c r="O34" s="76"/>
      <c r="P34" s="76"/>
      <c r="T34" s="31"/>
      <c r="U34" s="32"/>
      <c r="V34" s="32"/>
      <c r="W34" s="32"/>
    </row>
    <row r="35" spans="1:23" ht="18.75" customHeight="1">
      <c r="A35" s="103" t="s">
        <v>27</v>
      </c>
      <c r="B35" s="103"/>
      <c r="C35" s="42"/>
      <c r="D35" s="10" t="s">
        <v>43</v>
      </c>
      <c r="E35" s="1"/>
      <c r="F35" s="1"/>
      <c r="G35" s="49"/>
      <c r="H35" s="13">
        <v>2.42</v>
      </c>
      <c r="I35" s="107">
        <f t="shared" si="4"/>
        <v>0</v>
      </c>
      <c r="J35" s="107"/>
      <c r="K35" s="107"/>
      <c r="T35" s="4"/>
      <c r="U35" s="4"/>
      <c r="V35" s="4"/>
      <c r="W35" s="4"/>
    </row>
    <row r="36" spans="1:23" ht="18.75" customHeight="1">
      <c r="A36" s="103" t="s">
        <v>28</v>
      </c>
      <c r="B36" s="103"/>
      <c r="C36" s="42"/>
      <c r="D36" s="10" t="s">
        <v>43</v>
      </c>
      <c r="E36" s="1"/>
      <c r="F36" s="1"/>
      <c r="G36" s="49"/>
      <c r="H36" s="13">
        <v>3.14</v>
      </c>
      <c r="I36" s="107">
        <f t="shared" si="4"/>
        <v>0</v>
      </c>
      <c r="J36" s="107"/>
      <c r="K36" s="107"/>
      <c r="T36" s="4"/>
      <c r="U36" s="4"/>
      <c r="V36" s="4"/>
      <c r="W36" s="4"/>
    </row>
    <row r="37" spans="1:23" ht="18.75" customHeight="1">
      <c r="A37" s="103" t="s">
        <v>29</v>
      </c>
      <c r="B37" s="103"/>
      <c r="C37" s="42">
        <v>45</v>
      </c>
      <c r="D37" s="10" t="s">
        <v>44</v>
      </c>
      <c r="E37" s="1"/>
      <c r="F37" s="1"/>
      <c r="G37" s="48"/>
      <c r="H37" s="52"/>
      <c r="I37" s="114">
        <f>C37</f>
        <v>45</v>
      </c>
      <c r="J37" s="114"/>
      <c r="K37" s="114"/>
      <c r="T37" s="34"/>
      <c r="U37" s="39"/>
      <c r="V37" s="39"/>
      <c r="W37" s="39"/>
    </row>
    <row r="38" spans="1:23" ht="18.75" customHeight="1">
      <c r="A38" s="9"/>
      <c r="B38" s="9"/>
      <c r="E38" s="45"/>
      <c r="F38" s="45"/>
      <c r="G38" s="46"/>
      <c r="H38" s="47" t="s">
        <v>130</v>
      </c>
      <c r="I38" s="104">
        <f>SUM(I26:J37)</f>
        <v>19526</v>
      </c>
      <c r="J38" s="105"/>
      <c r="K38" s="106"/>
      <c r="T38" s="4"/>
      <c r="U38" s="4"/>
      <c r="V38" s="4"/>
      <c r="W38" s="4"/>
    </row>
    <row r="40" spans="1:23" ht="15" customHeight="1"/>
    <row r="41" spans="1:23">
      <c r="A41" s="95" t="s">
        <v>101</v>
      </c>
      <c r="B41" s="96"/>
      <c r="C41" s="96"/>
      <c r="D41" s="96"/>
      <c r="E41" s="96"/>
      <c r="F41" s="96"/>
      <c r="G41" s="96"/>
      <c r="H41" s="96"/>
      <c r="I41" s="96"/>
      <c r="J41" s="96"/>
      <c r="K41" s="96"/>
      <c r="L41" s="96"/>
      <c r="M41" s="96"/>
      <c r="N41" s="96"/>
      <c r="O41" s="96"/>
      <c r="P41" s="97"/>
    </row>
    <row r="42" spans="1:23" ht="25.5" customHeight="1">
      <c r="A42" s="98"/>
      <c r="B42" s="99"/>
      <c r="C42" s="99"/>
      <c r="D42" s="99"/>
      <c r="E42" s="99"/>
      <c r="F42" s="99"/>
      <c r="G42" s="99"/>
      <c r="H42" s="99"/>
      <c r="I42" s="99"/>
      <c r="J42" s="99"/>
      <c r="K42" s="99"/>
      <c r="L42" s="99"/>
      <c r="M42" s="99"/>
      <c r="N42" s="99"/>
      <c r="O42" s="99"/>
      <c r="P42" s="100"/>
    </row>
    <row r="43" spans="1:23" ht="6" customHeight="1"/>
    <row r="44" spans="1:23">
      <c r="A44" s="94" t="s">
        <v>171</v>
      </c>
      <c r="B44" s="94"/>
      <c r="C44" s="94"/>
      <c r="D44" s="94"/>
      <c r="E44" s="94"/>
      <c r="F44" s="94"/>
      <c r="G44" s="94"/>
      <c r="H44" s="94"/>
      <c r="I44" s="94"/>
      <c r="J44" s="94"/>
      <c r="K44" s="94"/>
      <c r="L44" s="94"/>
      <c r="M44" s="94"/>
      <c r="N44" s="94"/>
      <c r="O44" s="94"/>
      <c r="P44" s="94"/>
    </row>
    <row r="45" spans="1:23">
      <c r="A45" s="85"/>
      <c r="B45" s="86"/>
      <c r="C45" s="86"/>
      <c r="D45" s="86"/>
      <c r="E45" s="86"/>
      <c r="F45" s="86"/>
      <c r="G45" s="86"/>
      <c r="H45" s="86"/>
      <c r="I45" s="86"/>
      <c r="J45" s="86"/>
      <c r="K45" s="86"/>
      <c r="L45" s="86"/>
      <c r="M45" s="86"/>
      <c r="N45" s="86"/>
      <c r="O45" s="86"/>
      <c r="P45" s="87"/>
    </row>
    <row r="46" spans="1:23">
      <c r="A46" s="88"/>
      <c r="B46" s="89"/>
      <c r="C46" s="89"/>
      <c r="D46" s="89"/>
      <c r="E46" s="89"/>
      <c r="F46" s="89"/>
      <c r="G46" s="89"/>
      <c r="H46" s="89"/>
      <c r="I46" s="89"/>
      <c r="J46" s="89"/>
      <c r="K46" s="89"/>
      <c r="L46" s="89"/>
      <c r="M46" s="89"/>
      <c r="N46" s="89"/>
      <c r="O46" s="89"/>
      <c r="P46" s="90"/>
    </row>
    <row r="47" spans="1:23">
      <c r="A47" s="88"/>
      <c r="B47" s="89"/>
      <c r="C47" s="89"/>
      <c r="D47" s="89"/>
      <c r="E47" s="89"/>
      <c r="F47" s="89"/>
      <c r="G47" s="89"/>
      <c r="H47" s="89"/>
      <c r="I47" s="89"/>
      <c r="J47" s="89"/>
      <c r="K47" s="89"/>
      <c r="L47" s="89"/>
      <c r="M47" s="89"/>
      <c r="N47" s="89"/>
      <c r="O47" s="89"/>
      <c r="P47" s="90"/>
    </row>
    <row r="48" spans="1:23">
      <c r="A48" s="91"/>
      <c r="B48" s="92"/>
      <c r="C48" s="92"/>
      <c r="D48" s="92"/>
      <c r="E48" s="92"/>
      <c r="F48" s="92"/>
      <c r="G48" s="92"/>
      <c r="H48" s="92"/>
      <c r="I48" s="92"/>
      <c r="J48" s="92"/>
      <c r="K48" s="92"/>
      <c r="L48" s="92"/>
      <c r="M48" s="92"/>
      <c r="N48" s="92"/>
      <c r="O48" s="92"/>
      <c r="P48" s="93"/>
    </row>
    <row r="49" spans="1:16" ht="6" customHeight="1"/>
    <row r="50" spans="1:16">
      <c r="A50" s="113" t="s">
        <v>172</v>
      </c>
      <c r="B50" s="113"/>
      <c r="C50" s="113"/>
      <c r="D50" s="113"/>
      <c r="E50" s="113"/>
      <c r="F50" s="113"/>
      <c r="G50" s="113"/>
      <c r="H50" s="113"/>
      <c r="I50" s="113"/>
      <c r="J50" s="113"/>
      <c r="K50" s="113"/>
      <c r="L50" s="113"/>
      <c r="M50" s="113"/>
      <c r="N50" s="113"/>
      <c r="O50" s="113"/>
      <c r="P50" s="113"/>
    </row>
    <row r="51" spans="1:16">
      <c r="A51" s="85"/>
      <c r="B51" s="86"/>
      <c r="C51" s="86"/>
      <c r="D51" s="86"/>
      <c r="E51" s="86"/>
      <c r="F51" s="86"/>
      <c r="G51" s="86"/>
      <c r="H51" s="86"/>
      <c r="I51" s="86"/>
      <c r="J51" s="86"/>
      <c r="K51" s="86"/>
      <c r="L51" s="86"/>
      <c r="M51" s="86"/>
      <c r="N51" s="86"/>
      <c r="O51" s="86"/>
      <c r="P51" s="87"/>
    </row>
    <row r="52" spans="1:16">
      <c r="A52" s="88"/>
      <c r="B52" s="89"/>
      <c r="C52" s="89"/>
      <c r="D52" s="89"/>
      <c r="E52" s="89"/>
      <c r="F52" s="89"/>
      <c r="G52" s="89"/>
      <c r="H52" s="89"/>
      <c r="I52" s="89"/>
      <c r="J52" s="89"/>
      <c r="K52" s="89"/>
      <c r="L52" s="89"/>
      <c r="M52" s="89"/>
      <c r="N52" s="89"/>
      <c r="O52" s="89"/>
      <c r="P52" s="90"/>
    </row>
    <row r="53" spans="1:16">
      <c r="A53" s="88"/>
      <c r="B53" s="89"/>
      <c r="C53" s="89"/>
      <c r="D53" s="89"/>
      <c r="E53" s="89"/>
      <c r="F53" s="89"/>
      <c r="G53" s="89"/>
      <c r="H53" s="89"/>
      <c r="I53" s="89"/>
      <c r="J53" s="89"/>
      <c r="K53" s="89"/>
      <c r="L53" s="89"/>
      <c r="M53" s="89"/>
      <c r="N53" s="89"/>
      <c r="O53" s="89"/>
      <c r="P53" s="90"/>
    </row>
    <row r="54" spans="1:16">
      <c r="A54" s="88"/>
      <c r="B54" s="89"/>
      <c r="C54" s="89"/>
      <c r="D54" s="89"/>
      <c r="E54" s="89"/>
      <c r="F54" s="89"/>
      <c r="G54" s="89"/>
      <c r="H54" s="89"/>
      <c r="I54" s="89"/>
      <c r="J54" s="89"/>
      <c r="K54" s="89"/>
      <c r="L54" s="89"/>
      <c r="M54" s="89"/>
      <c r="N54" s="89"/>
      <c r="O54" s="89"/>
      <c r="P54" s="90"/>
    </row>
    <row r="55" spans="1:16">
      <c r="A55" s="91"/>
      <c r="B55" s="92"/>
      <c r="C55" s="92"/>
      <c r="D55" s="92"/>
      <c r="E55" s="92"/>
      <c r="F55" s="92"/>
      <c r="G55" s="92"/>
      <c r="H55" s="92"/>
      <c r="I55" s="92"/>
      <c r="J55" s="92"/>
      <c r="K55" s="92"/>
      <c r="L55" s="92"/>
      <c r="M55" s="92"/>
      <c r="N55" s="92"/>
      <c r="O55" s="92"/>
      <c r="P55" s="93"/>
    </row>
  </sheetData>
  <sheetProtection password="CC1D" sheet="1" objects="1" scenarios="1"/>
  <mergeCells count="78">
    <mergeCell ref="I33:K33"/>
    <mergeCell ref="I28:K28"/>
    <mergeCell ref="N5:O6"/>
    <mergeCell ref="M32:N32"/>
    <mergeCell ref="M33:N33"/>
    <mergeCell ref="M25:N25"/>
    <mergeCell ref="O25:P25"/>
    <mergeCell ref="O32:P32"/>
    <mergeCell ref="O33:P33"/>
    <mergeCell ref="L2:M2"/>
    <mergeCell ref="A4:B4"/>
    <mergeCell ref="G2:J2"/>
    <mergeCell ref="K10:L10"/>
    <mergeCell ref="A10:C10"/>
    <mergeCell ref="H5:J5"/>
    <mergeCell ref="H6:J6"/>
    <mergeCell ref="H7:J7"/>
    <mergeCell ref="H8:J8"/>
    <mergeCell ref="C9:G9"/>
    <mergeCell ref="C6:G6"/>
    <mergeCell ref="C7:G7"/>
    <mergeCell ref="C8:G8"/>
    <mergeCell ref="H9:J9"/>
    <mergeCell ref="A5:G5"/>
    <mergeCell ref="H4:J4"/>
    <mergeCell ref="C4:D4"/>
    <mergeCell ref="A34:B34"/>
    <mergeCell ref="A35:B35"/>
    <mergeCell ref="A36:B36"/>
    <mergeCell ref="A26:B26"/>
    <mergeCell ref="A2:B2"/>
    <mergeCell ref="A28:B28"/>
    <mergeCell ref="A29:B29"/>
    <mergeCell ref="A30:B30"/>
    <mergeCell ref="A1:P1"/>
    <mergeCell ref="O2:P2"/>
    <mergeCell ref="A27:B27"/>
    <mergeCell ref="K11:P21"/>
    <mergeCell ref="C22:P22"/>
    <mergeCell ref="A24:B24"/>
    <mergeCell ref="K5:L5"/>
    <mergeCell ref="K6:L6"/>
    <mergeCell ref="K7:L7"/>
    <mergeCell ref="K8:L8"/>
    <mergeCell ref="K9:L9"/>
    <mergeCell ref="P5:P6"/>
    <mergeCell ref="N7:P7"/>
    <mergeCell ref="N8:P8"/>
    <mergeCell ref="N9:P9"/>
    <mergeCell ref="A7:B7"/>
    <mergeCell ref="A51:P55"/>
    <mergeCell ref="A50:P50"/>
    <mergeCell ref="I35:K35"/>
    <mergeCell ref="I36:K36"/>
    <mergeCell ref="I37:K37"/>
    <mergeCell ref="I29:K29"/>
    <mergeCell ref="I30:K30"/>
    <mergeCell ref="I25:K25"/>
    <mergeCell ref="I26:K26"/>
    <mergeCell ref="I27:K27"/>
    <mergeCell ref="I31:K31"/>
    <mergeCell ref="I32:K32"/>
    <mergeCell ref="N4:P4"/>
    <mergeCell ref="K4:M4"/>
    <mergeCell ref="A22:B22"/>
    <mergeCell ref="A45:P48"/>
    <mergeCell ref="A44:P44"/>
    <mergeCell ref="A41:P42"/>
    <mergeCell ref="A25:B25"/>
    <mergeCell ref="A8:B8"/>
    <mergeCell ref="A9:B9"/>
    <mergeCell ref="A6:B6"/>
    <mergeCell ref="A37:B37"/>
    <mergeCell ref="A31:B31"/>
    <mergeCell ref="A32:B32"/>
    <mergeCell ref="A33:B33"/>
    <mergeCell ref="I38:K38"/>
    <mergeCell ref="I34:K34"/>
  </mergeCells>
  <dataValidations count="4">
    <dataValidation type="list" allowBlank="1" showInputMessage="1" showErrorMessage="1" sqref="C4:D4">
      <formula1>INDIRECT(O2)</formula1>
    </dataValidation>
    <dataValidation type="list" allowBlank="1" showInputMessage="1" showErrorMessage="1" sqref="I12:I21">
      <formula1>"USFS, BLM, NPS, BIA, FWS, STATE"</formula1>
    </dataValidation>
    <dataValidation type="list" allowBlank="1" showInputMessage="1" showErrorMessage="1" sqref="G12:G21">
      <formula1>"18F, 19F, 20F, 80F"</formula1>
    </dataValidation>
    <dataValidation type="list" allowBlank="1" showInputMessage="1" showErrorMessage="1" sqref="O2:P2">
      <formula1>$S$11:$AA$11</formula1>
    </dataValidation>
  </dataValidations>
  <pageMargins left="0.7" right="0.7" top="0.75" bottom="0.75" header="0.3" footer="0.3"/>
  <pageSetup scale="69" orientation="portrait" r:id="rId1"/>
  <colBreaks count="1" manualBreakCount="1">
    <brk id="17" max="56" man="1"/>
  </colBreaks>
</worksheet>
</file>

<file path=xl/worksheets/sheet2.xml><?xml version="1.0" encoding="utf-8"?>
<worksheet xmlns="http://schemas.openxmlformats.org/spreadsheetml/2006/main" xmlns:r="http://schemas.openxmlformats.org/officeDocument/2006/relationships">
  <dimension ref="A1:B26"/>
  <sheetViews>
    <sheetView workbookViewId="0">
      <selection sqref="A1:B27"/>
    </sheetView>
  </sheetViews>
  <sheetFormatPr defaultRowHeight="15"/>
  <cols>
    <col min="2" max="2" width="82.42578125" customWidth="1"/>
  </cols>
  <sheetData>
    <row r="1" spans="1:2" ht="18.75">
      <c r="A1" s="17" t="s">
        <v>98</v>
      </c>
    </row>
    <row r="3" spans="1:2" ht="30" customHeight="1">
      <c r="A3" s="18" t="s">
        <v>46</v>
      </c>
      <c r="B3" s="18" t="s">
        <v>47</v>
      </c>
    </row>
    <row r="4" spans="1:2" ht="30" customHeight="1">
      <c r="A4" s="19" t="s">
        <v>48</v>
      </c>
      <c r="B4" s="19" t="s">
        <v>49</v>
      </c>
    </row>
    <row r="5" spans="1:2" ht="30" customHeight="1">
      <c r="A5" s="18" t="s">
        <v>50</v>
      </c>
      <c r="B5" s="18" t="s">
        <v>51</v>
      </c>
    </row>
    <row r="6" spans="1:2" ht="30" customHeight="1">
      <c r="A6" s="19" t="s">
        <v>52</v>
      </c>
      <c r="B6" s="19" t="s">
        <v>53</v>
      </c>
    </row>
    <row r="7" spans="1:2" ht="30" customHeight="1">
      <c r="A7" s="18" t="s">
        <v>54</v>
      </c>
      <c r="B7" s="18" t="s">
        <v>55</v>
      </c>
    </row>
    <row r="8" spans="1:2" ht="30" customHeight="1">
      <c r="A8" s="19" t="s">
        <v>56</v>
      </c>
      <c r="B8" s="19" t="s">
        <v>57</v>
      </c>
    </row>
    <row r="9" spans="1:2" ht="30" customHeight="1">
      <c r="A9" s="18" t="s">
        <v>58</v>
      </c>
      <c r="B9" s="18" t="s">
        <v>59</v>
      </c>
    </row>
    <row r="10" spans="1:2" ht="30" customHeight="1">
      <c r="A10" s="19" t="s">
        <v>60</v>
      </c>
      <c r="B10" s="19" t="s">
        <v>61</v>
      </c>
    </row>
    <row r="11" spans="1:2" ht="30" customHeight="1">
      <c r="A11" s="18" t="s">
        <v>62</v>
      </c>
      <c r="B11" s="18" t="s">
        <v>63</v>
      </c>
    </row>
    <row r="12" spans="1:2" ht="30" customHeight="1">
      <c r="A12" s="19" t="s">
        <v>64</v>
      </c>
      <c r="B12" s="19" t="s">
        <v>65</v>
      </c>
    </row>
    <row r="13" spans="1:2" ht="30" customHeight="1">
      <c r="A13" s="18" t="s">
        <v>66</v>
      </c>
      <c r="B13" s="18" t="s">
        <v>67</v>
      </c>
    </row>
    <row r="14" spans="1:2" ht="30" customHeight="1">
      <c r="A14" s="19" t="s">
        <v>68</v>
      </c>
      <c r="B14" s="19" t="s">
        <v>69</v>
      </c>
    </row>
    <row r="15" spans="1:2" ht="30" customHeight="1">
      <c r="A15" s="18" t="s">
        <v>70</v>
      </c>
      <c r="B15" s="18" t="s">
        <v>71</v>
      </c>
    </row>
    <row r="16" spans="1:2" ht="30" customHeight="1">
      <c r="A16" s="19" t="s">
        <v>72</v>
      </c>
      <c r="B16" s="19" t="s">
        <v>73</v>
      </c>
    </row>
    <row r="17" spans="1:2" ht="30" customHeight="1">
      <c r="A17" s="18" t="s">
        <v>74</v>
      </c>
      <c r="B17" s="18" t="s">
        <v>75</v>
      </c>
    </row>
    <row r="18" spans="1:2" ht="30" customHeight="1">
      <c r="A18" s="19" t="s">
        <v>76</v>
      </c>
      <c r="B18" s="19" t="s">
        <v>77</v>
      </c>
    </row>
    <row r="19" spans="1:2" ht="30" customHeight="1">
      <c r="A19" s="18" t="s">
        <v>78</v>
      </c>
      <c r="B19" s="18" t="s">
        <v>79</v>
      </c>
    </row>
    <row r="20" spans="1:2" ht="30" customHeight="1">
      <c r="A20" s="19" t="s">
        <v>80</v>
      </c>
      <c r="B20" s="19" t="s">
        <v>81</v>
      </c>
    </row>
    <row r="21" spans="1:2" ht="30" customHeight="1">
      <c r="A21" s="18" t="s">
        <v>82</v>
      </c>
      <c r="B21" s="18" t="s">
        <v>83</v>
      </c>
    </row>
    <row r="22" spans="1:2" ht="30" customHeight="1">
      <c r="A22" s="19" t="s">
        <v>84</v>
      </c>
      <c r="B22" s="19" t="s">
        <v>85</v>
      </c>
    </row>
    <row r="23" spans="1:2" ht="30" customHeight="1">
      <c r="A23" s="18" t="s">
        <v>86</v>
      </c>
      <c r="B23" s="18" t="s">
        <v>87</v>
      </c>
    </row>
    <row r="24" spans="1:2" ht="30" customHeight="1">
      <c r="A24" s="19" t="s">
        <v>88</v>
      </c>
      <c r="B24" s="19" t="s">
        <v>89</v>
      </c>
    </row>
    <row r="25" spans="1:2" ht="30" customHeight="1">
      <c r="A25" s="18" t="s">
        <v>90</v>
      </c>
      <c r="B25" s="18" t="s">
        <v>91</v>
      </c>
    </row>
    <row r="26" spans="1:2" ht="30" customHeight="1">
      <c r="A26" s="19" t="s">
        <v>92</v>
      </c>
      <c r="B26" s="19" t="s">
        <v>93</v>
      </c>
    </row>
  </sheetData>
  <sheetProtection password="CC1D"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3"/>
  <sheetViews>
    <sheetView workbookViewId="0">
      <selection activeCell="H7" sqref="H7"/>
    </sheetView>
  </sheetViews>
  <sheetFormatPr defaultRowHeight="15"/>
  <cols>
    <col min="1" max="1" width="21.42578125" customWidth="1"/>
    <col min="2" max="4" width="18.5703125" customWidth="1"/>
  </cols>
  <sheetData>
    <row r="1" spans="1:4" ht="15.75">
      <c r="A1" s="27" t="s">
        <v>152</v>
      </c>
    </row>
    <row r="3" spans="1:4" ht="22.5" customHeight="1">
      <c r="A3" s="24" t="s">
        <v>105</v>
      </c>
      <c r="B3" s="24" t="s">
        <v>102</v>
      </c>
      <c r="C3" s="24" t="s">
        <v>106</v>
      </c>
      <c r="D3" s="24" t="s">
        <v>107</v>
      </c>
    </row>
    <row r="4" spans="1:4" ht="26.25" customHeight="1">
      <c r="A4" s="25" t="s">
        <v>108</v>
      </c>
      <c r="B4" s="53" t="s">
        <v>109</v>
      </c>
      <c r="C4" s="54" t="s">
        <v>131</v>
      </c>
      <c r="D4" s="54" t="s">
        <v>132</v>
      </c>
    </row>
    <row r="5" spans="1:4" ht="26.25" customHeight="1">
      <c r="A5" s="25" t="s">
        <v>110</v>
      </c>
      <c r="B5" s="53" t="s">
        <v>111</v>
      </c>
      <c r="C5" s="54" t="s">
        <v>133</v>
      </c>
      <c r="D5" s="54" t="s">
        <v>134</v>
      </c>
    </row>
    <row r="6" spans="1:4" ht="26.25" customHeight="1">
      <c r="A6" s="25" t="s">
        <v>103</v>
      </c>
      <c r="B6" s="53" t="s">
        <v>112</v>
      </c>
      <c r="C6" s="54" t="s">
        <v>135</v>
      </c>
      <c r="D6" s="54" t="s">
        <v>136</v>
      </c>
    </row>
    <row r="7" spans="1:4" ht="26.25" customHeight="1">
      <c r="A7" s="25" t="s">
        <v>113</v>
      </c>
      <c r="B7" s="53" t="s">
        <v>114</v>
      </c>
      <c r="C7" s="54" t="s">
        <v>137</v>
      </c>
      <c r="D7" s="54" t="s">
        <v>138</v>
      </c>
    </row>
    <row r="8" spans="1:4" ht="26.25" customHeight="1">
      <c r="A8" s="25" t="s">
        <v>115</v>
      </c>
      <c r="B8" s="54" t="s">
        <v>139</v>
      </c>
      <c r="C8" s="54" t="s">
        <v>140</v>
      </c>
      <c r="D8" s="54" t="s">
        <v>141</v>
      </c>
    </row>
    <row r="9" spans="1:4" ht="26.25" customHeight="1">
      <c r="A9" s="25" t="s">
        <v>116</v>
      </c>
      <c r="B9" s="53" t="s">
        <v>117</v>
      </c>
      <c r="C9" s="54" t="s">
        <v>142</v>
      </c>
      <c r="D9" s="54" t="s">
        <v>143</v>
      </c>
    </row>
    <row r="10" spans="1:4" ht="26.25" customHeight="1">
      <c r="A10" s="25" t="s">
        <v>118</v>
      </c>
      <c r="B10" s="53" t="s">
        <v>119</v>
      </c>
      <c r="C10" s="54" t="s">
        <v>144</v>
      </c>
      <c r="D10" s="54" t="s">
        <v>145</v>
      </c>
    </row>
    <row r="11" spans="1:4" ht="26.25" customHeight="1">
      <c r="A11" s="28" t="s">
        <v>120</v>
      </c>
      <c r="B11" s="55" t="s">
        <v>121</v>
      </c>
      <c r="C11" s="54" t="s">
        <v>146</v>
      </c>
      <c r="D11" s="54" t="s">
        <v>147</v>
      </c>
    </row>
    <row r="12" spans="1:4" ht="26.25" customHeight="1">
      <c r="A12" s="29" t="s">
        <v>104</v>
      </c>
      <c r="B12" s="54" t="s">
        <v>117</v>
      </c>
      <c r="C12" s="54" t="s">
        <v>142</v>
      </c>
      <c r="D12" s="54" t="s">
        <v>143</v>
      </c>
    </row>
    <row r="13" spans="1:4" ht="26.25" customHeight="1">
      <c r="A13" s="56" t="s">
        <v>148</v>
      </c>
      <c r="B13" s="54" t="s">
        <v>149</v>
      </c>
      <c r="C13" s="54" t="s">
        <v>150</v>
      </c>
      <c r="D13" s="54" t="s">
        <v>151</v>
      </c>
    </row>
  </sheetData>
  <sheetProtection password="CC1D"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CWN-UAS Daily Ops Sheet</vt:lpstr>
      <vt:lpstr>Use Codes</vt:lpstr>
      <vt:lpstr>Vendor Task Order #s</vt:lpstr>
      <vt:lpstr>_140D8018D0004</vt:lpstr>
      <vt:lpstr>_140D8018D0006</vt:lpstr>
      <vt:lpstr>_140D8018D0009</vt:lpstr>
      <vt:lpstr>_140D8119D0005</vt:lpstr>
      <vt:lpstr>_140D8119D0006</vt:lpstr>
      <vt:lpstr>_140D8119D0010</vt:lpstr>
      <vt:lpstr>_140D8119D0011</vt:lpstr>
      <vt:lpstr>'CWN-UAS Daily Ops Sheet'!ArgenTech</vt:lpstr>
      <vt:lpstr>'CWN-UAS Daily Ops Sheet'!Bridger_Aerospace</vt:lpstr>
      <vt:lpstr>BridgerAerospace</vt:lpstr>
      <vt:lpstr>'CWN-UAS Daily Ops Sheet'!BYE_UAS</vt:lpstr>
      <vt:lpstr>BYEUAS</vt:lpstr>
      <vt:lpstr>'CWN-UAS Daily Ops Sheet'!Drone_America</vt:lpstr>
      <vt:lpstr>DroneAmerica</vt:lpstr>
      <vt:lpstr>'CWN-UAS Daily Ops Sheet'!Insitu</vt:lpstr>
      <vt:lpstr>'CWN-UAS Daily Ops Sheet'!P2S</vt:lpstr>
      <vt:lpstr>'CWN-UAS Daily Ops Sheet'!Precision_Integrated</vt:lpstr>
      <vt:lpstr>PrecisionIntegrated</vt:lpstr>
      <vt:lpstr>'CWN-UAS Daily Ops Sheet'!Print_Area</vt:lpstr>
      <vt:lpstr>'CWN-UAS Daily Ops Sheet'!Silent_Falcon</vt:lpstr>
      <vt:lpstr>SilentFalcon</vt:lpstr>
      <vt:lpstr>TBD</vt:lpstr>
      <vt:lpstr>Trumbull</vt:lpstr>
      <vt:lpstr>'CWN-UAS Daily Ops Sheet'!Trumbull_Unmanned</vt:lpstr>
    </vt:vector>
  </TitlesOfParts>
  <Company>Bureau of Land Management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2020-08-20T14:56:24Z</cp:lastPrinted>
  <dcterms:created xsi:type="dcterms:W3CDTF">2019-07-25T19:39:49Z</dcterms:created>
  <dcterms:modified xsi:type="dcterms:W3CDTF">2020-08-30T19:18:05Z</dcterms:modified>
</cp:coreProperties>
</file>